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áritas_1\Desktop\SITE CÁRITAS\ANEXOS\"/>
    </mc:Choice>
  </mc:AlternateContent>
  <bookViews>
    <workbookView xWindow="0" yWindow="0" windowWidth="20445" windowHeight="7560" activeTab="3"/>
  </bookViews>
  <sheets>
    <sheet name="RH" sheetId="6" r:id="rId1"/>
    <sheet name="EDUCADORES" sheetId="7" r:id="rId2"/>
    <sheet name="OUTRAS CATEGORIAS" sheetId="5" r:id="rId3"/>
    <sheet name="CRONOGAMA DE DESEMB. E APLICAÇÃ" sheetId="8" r:id="rId4"/>
  </sheets>
  <definedNames>
    <definedName name="_xlnm.Print_Area" localSheetId="1">EDUCADORES!$A$1:$E$20</definedName>
    <definedName name="_xlnm.Print_Area" localSheetId="2">'OUTRAS CATEGORIAS'!$A$1:$D$44</definedName>
    <definedName name="_xlnm.Print_Area" localSheetId="0">RH!$A$1:$L$55</definedName>
    <definedName name="_xlnm.Print_Titles" localSheetId="3">'CRONOGAMA DE DESEMB. E APLICAÇÃ'!$A:$A</definedName>
  </definedNames>
  <calcPr calcId="162913"/>
</workbook>
</file>

<file path=xl/calcChain.xml><?xml version="1.0" encoding="utf-8"?>
<calcChain xmlns="http://schemas.openxmlformats.org/spreadsheetml/2006/main">
  <c r="D4" i="8" l="1"/>
  <c r="B4" i="8" s="1"/>
  <c r="E4" i="8"/>
  <c r="D5" i="8"/>
  <c r="B5" i="8" s="1"/>
  <c r="C6" i="8"/>
  <c r="B6" i="8" s="1"/>
  <c r="D6" i="8"/>
  <c r="E6" i="8"/>
  <c r="B7" i="8"/>
  <c r="C7" i="8"/>
  <c r="D7" i="8"/>
  <c r="D8" i="8"/>
  <c r="B8" i="8" s="1"/>
  <c r="C9" i="8"/>
  <c r="E9" i="8"/>
  <c r="B9" i="8" s="1"/>
  <c r="B10" i="8"/>
  <c r="D10" i="8"/>
  <c r="E11" i="8"/>
  <c r="B11" i="8" s="1"/>
  <c r="C12" i="8"/>
  <c r="E12" i="8"/>
  <c r="B12" i="8" l="1"/>
  <c r="D12" i="8"/>
  <c r="C13" i="8" s="1"/>
  <c r="D12" i="5"/>
  <c r="C21" i="6"/>
  <c r="H21" i="6"/>
  <c r="H28" i="6" s="1"/>
  <c r="I21" i="6"/>
  <c r="I28" i="6" s="1"/>
  <c r="J21" i="6"/>
  <c r="C22" i="6"/>
  <c r="H22" i="6"/>
  <c r="I22" i="6"/>
  <c r="J22" i="6"/>
  <c r="C23" i="6"/>
  <c r="H23" i="6"/>
  <c r="I23" i="6"/>
  <c r="J23" i="6"/>
  <c r="C24" i="6"/>
  <c r="H24" i="6"/>
  <c r="I24" i="6"/>
  <c r="J24" i="6"/>
  <c r="H25" i="6"/>
  <c r="I25" i="6"/>
  <c r="J25" i="6"/>
  <c r="J28" i="6" s="1"/>
  <c r="C26" i="6"/>
  <c r="H26" i="6"/>
  <c r="I26" i="6"/>
  <c r="J26" i="6"/>
  <c r="H27" i="6"/>
  <c r="I27" i="6"/>
  <c r="J27" i="6"/>
  <c r="B22" i="6"/>
  <c r="B23" i="6"/>
  <c r="B24" i="6"/>
  <c r="B25" i="6"/>
  <c r="B26" i="6"/>
  <c r="B27" i="6"/>
  <c r="B21" i="6"/>
  <c r="B28" i="6" l="1"/>
  <c r="E8" i="7"/>
  <c r="E7" i="7"/>
  <c r="D8" i="7"/>
  <c r="D7" i="7"/>
  <c r="C19" i="7"/>
  <c r="D18" i="7"/>
  <c r="D19" i="7" s="1"/>
  <c r="C14" i="7"/>
  <c r="D13" i="7"/>
  <c r="D12" i="7"/>
  <c r="D14" i="7" s="1"/>
  <c r="D32" i="8"/>
  <c r="D35" i="8"/>
  <c r="D37" i="8"/>
  <c r="D38" i="8"/>
  <c r="D31" i="8"/>
  <c r="B31" i="8" l="1"/>
  <c r="B45" i="8"/>
  <c r="C45" i="8"/>
  <c r="D45" i="8"/>
  <c r="B47" i="8"/>
  <c r="C47" i="8"/>
  <c r="D47" i="8"/>
  <c r="B48" i="8"/>
  <c r="C48" i="8"/>
  <c r="D48" i="8"/>
  <c r="B50" i="8"/>
  <c r="C50" i="8"/>
  <c r="D50" i="8"/>
  <c r="C32" i="8"/>
  <c r="C35" i="8"/>
  <c r="C37" i="8"/>
  <c r="C38" i="8"/>
  <c r="C31" i="8"/>
  <c r="B32" i="8"/>
  <c r="B35" i="8"/>
  <c r="B37" i="8"/>
  <c r="B38" i="8"/>
  <c r="D23" i="8"/>
  <c r="D25" i="8"/>
  <c r="C23" i="8"/>
  <c r="C25" i="8"/>
  <c r="B23" i="8"/>
  <c r="B25" i="8"/>
  <c r="E45" i="8"/>
  <c r="D9" i="5"/>
  <c r="B21" i="8" s="1"/>
  <c r="C11" i="5"/>
  <c r="C10" i="5"/>
  <c r="D27" i="5"/>
  <c r="C12" i="5" l="1"/>
  <c r="D34" i="8"/>
  <c r="C21" i="8"/>
  <c r="D21" i="8"/>
  <c r="C34" i="8"/>
  <c r="B34" i="8"/>
  <c r="D9" i="7"/>
  <c r="J32" i="6" l="1"/>
  <c r="D36" i="8"/>
  <c r="C36" i="8"/>
  <c r="B36" i="8"/>
  <c r="E35" i="8" l="1"/>
  <c r="E34" i="8"/>
  <c r="E32" i="8"/>
  <c r="E37" i="8" l="1"/>
  <c r="E25" i="8"/>
  <c r="J34" i="6" l="1"/>
  <c r="I33" i="6"/>
  <c r="I34" i="6" s="1"/>
  <c r="J15" i="6"/>
  <c r="J16" i="6" s="1"/>
  <c r="I15" i="6"/>
  <c r="I16" i="6" s="1"/>
  <c r="H15" i="6"/>
  <c r="H16" i="6" s="1"/>
  <c r="E14" i="6"/>
  <c r="E27" i="6" s="1"/>
  <c r="D14" i="6"/>
  <c r="D27" i="6" s="1"/>
  <c r="E13" i="6"/>
  <c r="E26" i="6" s="1"/>
  <c r="D13" i="6"/>
  <c r="D26" i="6" s="1"/>
  <c r="F13" i="6" l="1"/>
  <c r="F26" i="6" s="1"/>
  <c r="K26" i="6" s="1"/>
  <c r="E11" i="6"/>
  <c r="E24" i="6" s="1"/>
  <c r="D11" i="6"/>
  <c r="D24" i="6" s="1"/>
  <c r="H32" i="6"/>
  <c r="K32" i="6" s="1"/>
  <c r="B15" i="6"/>
  <c r="B16" i="6" s="1"/>
  <c r="E8" i="6"/>
  <c r="E21" i="6" s="1"/>
  <c r="D8" i="6"/>
  <c r="D21" i="6" s="1"/>
  <c r="D12" i="6"/>
  <c r="D25" i="6" s="1"/>
  <c r="C12" i="6"/>
  <c r="C25" i="6" s="1"/>
  <c r="E9" i="6"/>
  <c r="E22" i="6" s="1"/>
  <c r="D9" i="6"/>
  <c r="D22" i="6" s="1"/>
  <c r="E12" i="6"/>
  <c r="E25" i="6" s="1"/>
  <c r="E10" i="6"/>
  <c r="E23" i="6" s="1"/>
  <c r="D10" i="6"/>
  <c r="D23" i="6" s="1"/>
  <c r="G13" i="6"/>
  <c r="G26" i="6" s="1"/>
  <c r="C14" i="6"/>
  <c r="C27" i="6" s="1"/>
  <c r="K27" i="6" l="1"/>
  <c r="C28" i="6"/>
  <c r="E28" i="6"/>
  <c r="E33" i="6" s="1"/>
  <c r="E34" i="6" s="1"/>
  <c r="D28" i="6"/>
  <c r="D33" i="8"/>
  <c r="C33" i="8"/>
  <c r="C39" i="8" s="1"/>
  <c r="B33" i="8"/>
  <c r="F11" i="6"/>
  <c r="F24" i="6" s="1"/>
  <c r="K24" i="6" s="1"/>
  <c r="G11" i="6"/>
  <c r="G24" i="6" s="1"/>
  <c r="K13" i="6"/>
  <c r="L13" i="6" s="1"/>
  <c r="G10" i="6"/>
  <c r="G23" i="6" s="1"/>
  <c r="F10" i="6"/>
  <c r="F23" i="6" s="1"/>
  <c r="K23" i="6" s="1"/>
  <c r="C15" i="6"/>
  <c r="C16" i="6" s="1"/>
  <c r="D15" i="6"/>
  <c r="D16" i="6" s="1"/>
  <c r="H34" i="6"/>
  <c r="F14" i="6"/>
  <c r="F27" i="6" s="1"/>
  <c r="B33" i="6"/>
  <c r="C33" i="6"/>
  <c r="C34" i="6" s="1"/>
  <c r="F9" i="6"/>
  <c r="F22" i="6" s="1"/>
  <c r="G9" i="6"/>
  <c r="G22" i="6" s="1"/>
  <c r="F8" i="6"/>
  <c r="F21" i="6" s="1"/>
  <c r="G12" i="6"/>
  <c r="G25" i="6" s="1"/>
  <c r="E15" i="6"/>
  <c r="E16" i="6" s="1"/>
  <c r="F12" i="6"/>
  <c r="F25" i="6" s="1"/>
  <c r="K25" i="6" s="1"/>
  <c r="G8" i="6"/>
  <c r="G21" i="6" s="1"/>
  <c r="G14" i="6"/>
  <c r="G27" i="6" s="1"/>
  <c r="C8" i="5"/>
  <c r="K22" i="6" l="1"/>
  <c r="G28" i="6"/>
  <c r="G33" i="6" s="1"/>
  <c r="G34" i="6" s="1"/>
  <c r="F28" i="6"/>
  <c r="F33" i="6" s="1"/>
  <c r="D33" i="6"/>
  <c r="D34" i="6" s="1"/>
  <c r="K21" i="6"/>
  <c r="K11" i="6"/>
  <c r="L11" i="6" s="1"/>
  <c r="K14" i="6"/>
  <c r="L14" i="6" s="1"/>
  <c r="K12" i="6"/>
  <c r="L12" i="6" s="1"/>
  <c r="K8" i="6"/>
  <c r="L8" i="6" s="1"/>
  <c r="G15" i="6"/>
  <c r="G16" i="6" s="1"/>
  <c r="F15" i="6"/>
  <c r="F16" i="6" s="1"/>
  <c r="K9" i="6"/>
  <c r="L9" i="6" s="1"/>
  <c r="B34" i="6"/>
  <c r="K10" i="6"/>
  <c r="L10" i="6" s="1"/>
  <c r="K28" i="6" l="1"/>
  <c r="K33" i="6"/>
  <c r="K34" i="6" s="1"/>
  <c r="E9" i="7"/>
  <c r="D20" i="8" s="1"/>
  <c r="D46" i="8"/>
  <c r="C46" i="8"/>
  <c r="B46" i="8"/>
  <c r="E33" i="8"/>
  <c r="F34" i="6"/>
  <c r="K15" i="6"/>
  <c r="K16" i="6" s="1"/>
  <c r="L15" i="6"/>
  <c r="C7" i="5"/>
  <c r="C9" i="5" s="1"/>
  <c r="B49" i="6"/>
  <c r="B45" i="6"/>
  <c r="C20" i="8" l="1"/>
  <c r="B20" i="8"/>
  <c r="B44" i="6"/>
  <c r="B46" i="6"/>
  <c r="D49" i="6"/>
  <c r="C49" i="6"/>
  <c r="E49" i="6" s="1"/>
  <c r="B48" i="6"/>
  <c r="B50" i="6"/>
  <c r="B47" i="6"/>
  <c r="C45" i="6"/>
  <c r="D45" i="6"/>
  <c r="F49" i="6" l="1"/>
  <c r="C47" i="6"/>
  <c r="E47" i="6" s="1"/>
  <c r="D47" i="6"/>
  <c r="C46" i="6"/>
  <c r="E46" i="6" s="1"/>
  <c r="D46" i="6"/>
  <c r="B52" i="6"/>
  <c r="D48" i="6"/>
  <c r="C48" i="6"/>
  <c r="E48" i="6" s="1"/>
  <c r="D50" i="6"/>
  <c r="C50" i="6"/>
  <c r="E50" i="6" s="1"/>
  <c r="C44" i="6"/>
  <c r="E44" i="6" s="1"/>
  <c r="D44" i="6"/>
  <c r="E45" i="6"/>
  <c r="F48" i="6" l="1"/>
  <c r="D52" i="6"/>
  <c r="C52" i="6"/>
  <c r="F50" i="6"/>
  <c r="F44" i="6"/>
  <c r="F46" i="6"/>
  <c r="F47" i="6"/>
  <c r="F45" i="6"/>
  <c r="E52" i="6"/>
  <c r="F52" i="6" l="1"/>
  <c r="C19" i="8" l="1"/>
  <c r="D19" i="8"/>
  <c r="B19" i="8"/>
  <c r="D28" i="5"/>
  <c r="D30" i="5" s="1"/>
  <c r="E23" i="8"/>
  <c r="C25" i="5"/>
  <c r="C23" i="5"/>
  <c r="C27" i="5" l="1"/>
  <c r="B44" i="8" l="1"/>
  <c r="C44" i="8"/>
  <c r="D44" i="8"/>
  <c r="E31" i="8"/>
  <c r="D16" i="5"/>
  <c r="C44" i="5"/>
  <c r="D42" i="5"/>
  <c r="D44" i="5" s="1"/>
  <c r="C19" i="5"/>
  <c r="C36" i="5"/>
  <c r="C38" i="5" s="1"/>
  <c r="D37" i="5"/>
  <c r="D35" i="5"/>
  <c r="D34" i="5"/>
  <c r="D17" i="5"/>
  <c r="D18" i="5"/>
  <c r="B18" i="8" l="1"/>
  <c r="C18" i="8"/>
  <c r="D18" i="8"/>
  <c r="D51" i="8"/>
  <c r="B51" i="8"/>
  <c r="C51" i="8"/>
  <c r="E38" i="8"/>
  <c r="E21" i="8"/>
  <c r="E47" i="8" s="1"/>
  <c r="D38" i="5"/>
  <c r="D19" i="5"/>
  <c r="E51" i="8" l="1"/>
  <c r="E20" i="8"/>
  <c r="C22" i="8" l="1"/>
  <c r="B22" i="8"/>
  <c r="D22" i="8"/>
  <c r="D24" i="8"/>
  <c r="C24" i="8"/>
  <c r="B24" i="8"/>
  <c r="E46" i="8"/>
  <c r="E18" i="8"/>
  <c r="C30" i="5"/>
  <c r="E22" i="8" l="1"/>
  <c r="E48" i="8" s="1"/>
  <c r="B49" i="8"/>
  <c r="C49" i="8"/>
  <c r="C52" i="8" s="1"/>
  <c r="D49" i="8"/>
  <c r="C26" i="8"/>
  <c r="E44" i="8"/>
  <c r="E49" i="8" l="1"/>
  <c r="B39" i="8"/>
  <c r="E36" i="8"/>
  <c r="E39" i="8" s="1"/>
  <c r="D39" i="8"/>
  <c r="E24" i="8"/>
  <c r="D52" i="8" l="1"/>
  <c r="E50" i="8"/>
  <c r="E52" i="8" s="1"/>
  <c r="B26" i="8"/>
  <c r="D26" i="8"/>
  <c r="E19" i="8" l="1"/>
  <c r="E26" i="8" l="1"/>
  <c r="B52" i="8"/>
</calcChain>
</file>

<file path=xl/sharedStrings.xml><?xml version="1.0" encoding="utf-8"?>
<sst xmlns="http://schemas.openxmlformats.org/spreadsheetml/2006/main" count="238" uniqueCount="117">
  <si>
    <t>PLANO DE APLICAÇÃO</t>
  </si>
  <si>
    <t>TOTAL</t>
  </si>
  <si>
    <t xml:space="preserve"> </t>
  </si>
  <si>
    <t>DESCRIÇÃO</t>
  </si>
  <si>
    <t>SALÁRIO BRUTO</t>
  </si>
  <si>
    <t>RATEIO</t>
  </si>
  <si>
    <t>FÉRIAS</t>
  </si>
  <si>
    <t>13º SALÁRIO</t>
  </si>
  <si>
    <t>VALE REFEIÇÃO</t>
  </si>
  <si>
    <t>CUSTO MENSAL</t>
  </si>
  <si>
    <t>FUNÇÃO</t>
  </si>
  <si>
    <t>SOMATÓRIA</t>
  </si>
  <si>
    <t>CESTA BÁSICA</t>
  </si>
  <si>
    <t>FAXINEIRA (CLT)</t>
  </si>
  <si>
    <t>RATEIO MENSAL</t>
  </si>
  <si>
    <t>CUSTO 12 MESES</t>
  </si>
  <si>
    <t>TOTAL - 12 MESES</t>
  </si>
  <si>
    <t>ORIENTADOR SOCIAL - PSICÓLOGO (CLT)</t>
  </si>
  <si>
    <t>ESCRITURÁRIA (CLT)</t>
  </si>
  <si>
    <t>Recursos Próprios</t>
  </si>
  <si>
    <t>Festividades e Datas Comemorativas</t>
  </si>
  <si>
    <t>AGENTE DE RECREAÇÃO (CLT)</t>
  </si>
  <si>
    <t>ENCARGOS PATRONAIS</t>
  </si>
  <si>
    <t>OBS: A entidade possui isenção de INSS, SAT/RAT e TERCEIROS, pois possui o CEBAS.</t>
  </si>
  <si>
    <t>Recurso Municipal</t>
  </si>
  <si>
    <t>MEMÓRIA DE CÁLCULO I - RECURSOS HUMANOS</t>
  </si>
  <si>
    <t>MEMÓRIA DE CÁLCULO III</t>
  </si>
  <si>
    <t>VALOR MENSAL</t>
  </si>
  <si>
    <t>Média Mensal</t>
  </si>
  <si>
    <t>Total Anual</t>
  </si>
  <si>
    <t>NATUREZA</t>
  </si>
  <si>
    <t>DA DESPESA</t>
  </si>
  <si>
    <t>VALORES</t>
  </si>
  <si>
    <t>Gêneros Alimentícios</t>
  </si>
  <si>
    <t>Materiais p/ Oficina de Culinária</t>
  </si>
  <si>
    <t>Outros Materiais de Consumo</t>
  </si>
  <si>
    <t>Materiais de Higiene e Limpeza</t>
  </si>
  <si>
    <t>Materiais de Escritório e Didático-Pedagógicos</t>
  </si>
  <si>
    <t>Utilidades Públicas</t>
  </si>
  <si>
    <t>Energia Elétrica</t>
  </si>
  <si>
    <t>Tarifa de Água</t>
  </si>
  <si>
    <t>Gás</t>
  </si>
  <si>
    <t>Telefone e Internet</t>
  </si>
  <si>
    <t>(Recursos Próprios)</t>
  </si>
  <si>
    <t>Escritório de Contabilidade</t>
  </si>
  <si>
    <t>Outros Serviços de Terceiros</t>
  </si>
  <si>
    <t>Despesas Financeiras e Bancárias</t>
  </si>
  <si>
    <t>Tarifas Bancárias</t>
  </si>
  <si>
    <t>MEMÓRIA DE CÁLCULO II - MEI (EDUCADORES)</t>
  </si>
  <si>
    <t>FGTS TOTAL (8%)</t>
  </si>
  <si>
    <t>PIS TOTAL (1%)</t>
  </si>
  <si>
    <t>SEGURO DE VIDA (TAXA ANUAL)</t>
  </si>
  <si>
    <t>BENEFÍCIOS</t>
  </si>
  <si>
    <t>Recursos Humanos - CLT</t>
  </si>
  <si>
    <t>Recursos Humanos - MEI</t>
  </si>
  <si>
    <t>Natureza da Despesa</t>
  </si>
  <si>
    <t>Total</t>
  </si>
  <si>
    <t>Proponente</t>
  </si>
  <si>
    <t>PROPONENTE</t>
  </si>
  <si>
    <t>TEMPO DE SERVIÇO</t>
  </si>
  <si>
    <t>1% PRÊMIO TEMPO DE SERVIÇO</t>
  </si>
  <si>
    <t>Chácara Festividade dia das Crianças</t>
  </si>
  <si>
    <t>Outros Serviços de Terceiros                      (Recursos Públicos)</t>
  </si>
  <si>
    <t>Materiais p/ Oficinas Recreativas e Artes</t>
  </si>
  <si>
    <t>TOTAL (Recursos Próprios)</t>
  </si>
  <si>
    <t xml:space="preserve">Passeios/ Atividade Externas </t>
  </si>
  <si>
    <t>QUANTIDADE</t>
  </si>
  <si>
    <t>EDUCADOR OFICINA (UMA VEZ NA SEMANA)</t>
  </si>
  <si>
    <t>EDUCADOR OFICINA (DUAS VEZES  NA SEMANA)</t>
  </si>
  <si>
    <t>AJUDA DE CUSTO</t>
  </si>
  <si>
    <t>Combustível</t>
  </si>
  <si>
    <t>Descrição</t>
  </si>
  <si>
    <t xml:space="preserve">TOTAL - 12 MESES (Recursos Próprios) </t>
  </si>
  <si>
    <t>FACILITADOR OFICINA FAMÍLIAS - TÉCNICO</t>
  </si>
  <si>
    <t>FACILITADOR OFICINA FAMÍLIAS - AUXILIAR</t>
  </si>
  <si>
    <t>FUNCIONÁRIO</t>
  </si>
  <si>
    <t>SALÁRIO</t>
  </si>
  <si>
    <t>FGTS</t>
  </si>
  <si>
    <t>AVISO PREVIO</t>
  </si>
  <si>
    <t>MULTA 50% FGTS</t>
  </si>
  <si>
    <t>TOTAL FINAL</t>
  </si>
  <si>
    <t>Recursos Humanos - RESCISÃO</t>
  </si>
  <si>
    <t>Cálculo Rescisório</t>
  </si>
  <si>
    <t>COZINHEIRA (CLT)</t>
  </si>
  <si>
    <t>ASSISTENTE SOCIAL (CLT)</t>
  </si>
  <si>
    <t>COORDENADOR TÉCNICO - PSICÓLOGO  (CLT)</t>
  </si>
  <si>
    <t>CUSTO 11 MESES</t>
  </si>
  <si>
    <t>Concedente -  Recurso Estadual</t>
  </si>
  <si>
    <t>Concedente - Recurso Municipal</t>
  </si>
  <si>
    <t>TOTAL - 12 MESES ( Recursos Estadual)</t>
  </si>
  <si>
    <t>TOTAL - 12 MESES ( Recursos Municipal)</t>
  </si>
  <si>
    <t>12 MESES - JUNHO 2018 A MAIO 2017</t>
  </si>
  <si>
    <t>TOTAL (Recurso Estadual)</t>
  </si>
  <si>
    <t>TOTAL ( Recurso Municipal)</t>
  </si>
  <si>
    <t xml:space="preserve">Total ( Recuso Municipal) </t>
  </si>
  <si>
    <t>Alimentação dentro da Entidade Executora Oficinas</t>
  </si>
  <si>
    <t>Alimentação Encontro Pais</t>
  </si>
  <si>
    <t>CONCEDENTE - Recurso Municipal</t>
  </si>
  <si>
    <t>CONCEDENTE - Recurso Estadual</t>
  </si>
  <si>
    <t>JUNHO/2018</t>
  </si>
  <si>
    <t>JULHO/2018</t>
  </si>
  <si>
    <t>AGOSTO 2018 A MAIO 2019</t>
  </si>
  <si>
    <t>ANEXO I</t>
  </si>
  <si>
    <t>ANEXO II</t>
  </si>
  <si>
    <t>VALOR UNITÁRIO</t>
  </si>
  <si>
    <t>ANEXO III</t>
  </si>
  <si>
    <t>12 MESES -  JULHO 2018 A JUNHO 2019</t>
  </si>
  <si>
    <t xml:space="preserve">SALÁRIO </t>
  </si>
  <si>
    <t xml:space="preserve">ASSISTENTE SOCIAL (CLT) </t>
  </si>
  <si>
    <t xml:space="preserve">COORDENADOR TÉCNICO - PSICÓLOGO  (CLT) </t>
  </si>
  <si>
    <t xml:space="preserve">ORIENTADOR SOCIAL - PSICÓLOGO (CLT) </t>
  </si>
  <si>
    <t xml:space="preserve">AGENTE DE RECREAÇÃO (CLT) </t>
  </si>
  <si>
    <t xml:space="preserve">ESCRITURÁRIA (CLT) </t>
  </si>
  <si>
    <t xml:space="preserve">COZINHEIRA (CLT) </t>
  </si>
  <si>
    <t xml:space="preserve">FAXINEIRA (CLT) </t>
  </si>
  <si>
    <t xml:space="preserve">CRONOGRAMA DE DESEMBOLSO </t>
  </si>
  <si>
    <t xml:space="preserve">PLANO DE APLICAÇÃO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</si>
</sst>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21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Verdana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indexed="10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159">
    <xf numFmtId="0" fontId="0" fillId="0" borderId="0" xfId="0"/>
    <xf numFmtId="0" fontId="1" fillId="0" borderId="0" xfId="0" applyFont="1"/>
    <xf numFmtId="44" fontId="1" fillId="0" borderId="0" xfId="0" applyNumberFormat="1" applyFont="1"/>
    <xf numFmtId="0" fontId="8" fillId="0" borderId="0" xfId="0" applyFont="1" applyFill="1" applyBorder="1"/>
    <xf numFmtId="0" fontId="9" fillId="0" borderId="0" xfId="1" applyFont="1" applyFill="1" applyBorder="1" applyAlignment="1">
      <alignment horizontal="center" wrapText="1"/>
    </xf>
    <xf numFmtId="44" fontId="9" fillId="0" borderId="0" xfId="1" applyNumberFormat="1" applyFont="1" applyFill="1" applyBorder="1" applyAlignment="1">
      <alignment horizontal="center" wrapText="1"/>
    </xf>
    <xf numFmtId="44" fontId="8" fillId="0" borderId="0" xfId="0" applyNumberFormat="1" applyFont="1" applyFill="1" applyBorder="1"/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4" fontId="11" fillId="0" borderId="1" xfId="2" applyFont="1" applyBorder="1" applyAlignment="1">
      <alignment horizontal="center" vertical="center"/>
    </xf>
    <xf numFmtId="44" fontId="11" fillId="0" borderId="1" xfId="2" applyFont="1" applyBorder="1" applyAlignment="1">
      <alignment vertical="center"/>
    </xf>
    <xf numFmtId="44" fontId="11" fillId="0" borderId="1" xfId="0" applyNumberFormat="1" applyFont="1" applyBorder="1" applyAlignment="1">
      <alignment vertical="center"/>
    </xf>
    <xf numFmtId="0" fontId="11" fillId="0" borderId="0" xfId="0" applyFont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44" fontId="2" fillId="0" borderId="1" xfId="0" applyNumberFormat="1" applyFont="1" applyBorder="1" applyAlignment="1">
      <alignment vertical="center"/>
    </xf>
    <xf numFmtId="0" fontId="2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/>
    </xf>
    <xf numFmtId="44" fontId="2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2" fillId="0" borderId="0" xfId="0" applyFont="1"/>
    <xf numFmtId="44" fontId="1" fillId="0" borderId="1" xfId="0" applyNumberFormat="1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44" fontId="11" fillId="0" borderId="1" xfId="2" applyNumberFormat="1" applyFont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/>
    </xf>
    <xf numFmtId="0" fontId="3" fillId="0" borderId="0" xfId="0" applyFont="1" applyFill="1" applyBorder="1"/>
    <xf numFmtId="44" fontId="3" fillId="0" borderId="0" xfId="0" applyNumberFormat="1" applyFont="1" applyFill="1" applyBorder="1"/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4" fillId="2" borderId="6" xfId="0" applyNumberFormat="1" applyFont="1" applyFill="1" applyBorder="1" applyAlignment="1">
      <alignment horizontal="center" vertical="center" wrapText="1"/>
    </xf>
    <xf numFmtId="44" fontId="3" fillId="0" borderId="0" xfId="0" applyNumberFormat="1" applyFont="1" applyFill="1" applyBorder="1" applyAlignment="1">
      <alignment horizontal="center"/>
    </xf>
    <xf numFmtId="44" fontId="8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0" fontId="3" fillId="0" borderId="1" xfId="0" applyFont="1" applyFill="1" applyBorder="1"/>
    <xf numFmtId="44" fontId="3" fillId="0" borderId="1" xfId="0" applyNumberFormat="1" applyFont="1" applyFill="1" applyBorder="1" applyAlignment="1">
      <alignment horizontal="center"/>
    </xf>
    <xf numFmtId="44" fontId="3" fillId="0" borderId="1" xfId="0" applyNumberFormat="1" applyFont="1" applyFill="1" applyBorder="1"/>
    <xf numFmtId="0" fontId="14" fillId="0" borderId="1" xfId="1" applyFont="1" applyFill="1" applyBorder="1" applyAlignment="1">
      <alignment wrapText="1"/>
    </xf>
    <xf numFmtId="44" fontId="14" fillId="0" borderId="1" xfId="1" applyNumberFormat="1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0" fillId="0" borderId="0" xfId="0" applyFont="1"/>
    <xf numFmtId="0" fontId="0" fillId="0" borderId="0" xfId="0" applyFont="1"/>
    <xf numFmtId="43" fontId="0" fillId="0" borderId="0" xfId="0" applyNumberFormat="1" applyFont="1"/>
    <xf numFmtId="0" fontId="0" fillId="0" borderId="0" xfId="0" applyFont="1" applyBorder="1" applyAlignment="1">
      <alignment horizontal="center" vertical="center"/>
    </xf>
    <xf numFmtId="0" fontId="0" fillId="0" borderId="0" xfId="0" applyFont="1" applyBorder="1"/>
    <xf numFmtId="39" fontId="0" fillId="0" borderId="0" xfId="0" applyNumberFormat="1" applyFont="1"/>
    <xf numFmtId="0" fontId="0" fillId="0" borderId="1" xfId="0" applyFont="1" applyBorder="1" applyAlignment="1">
      <alignment wrapText="1"/>
    </xf>
    <xf numFmtId="39" fontId="0" fillId="0" borderId="1" xfId="0" applyNumberFormat="1" applyFont="1" applyBorder="1" applyAlignment="1">
      <alignment horizontal="right" wrapText="1"/>
    </xf>
    <xf numFmtId="39" fontId="0" fillId="0" borderId="1" xfId="0" applyNumberFormat="1" applyFont="1" applyBorder="1" applyAlignment="1">
      <alignment horizontal="right" vertical="top" wrapText="1"/>
    </xf>
    <xf numFmtId="4" fontId="0" fillId="0" borderId="1" xfId="0" applyNumberFormat="1" applyFont="1" applyBorder="1"/>
    <xf numFmtId="0" fontId="2" fillId="3" borderId="7" xfId="0" applyFont="1" applyFill="1" applyBorder="1" applyAlignment="1">
      <alignment horizontal="center" vertical="center" wrapText="1"/>
    </xf>
    <xf numFmtId="44" fontId="11" fillId="0" borderId="1" xfId="3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44" fontId="5" fillId="0" borderId="0" xfId="2" applyFont="1" applyBorder="1" applyAlignment="1">
      <alignment horizontal="center"/>
    </xf>
    <xf numFmtId="44" fontId="18" fillId="0" borderId="1" xfId="2" applyFont="1" applyBorder="1" applyAlignment="1">
      <alignment horizontal="center"/>
    </xf>
    <xf numFmtId="44" fontId="0" fillId="0" borderId="1" xfId="0" applyNumberFormat="1" applyBorder="1"/>
    <xf numFmtId="0" fontId="19" fillId="5" borderId="9" xfId="0" applyFont="1" applyFill="1" applyBorder="1" applyAlignment="1">
      <alignment horizontal="center"/>
    </xf>
    <xf numFmtId="44" fontId="19" fillId="5" borderId="10" xfId="0" applyNumberFormat="1" applyFont="1" applyFill="1" applyBorder="1"/>
    <xf numFmtId="44" fontId="19" fillId="5" borderId="11" xfId="0" applyNumberFormat="1" applyFont="1" applyFill="1" applyBorder="1"/>
    <xf numFmtId="0" fontId="17" fillId="6" borderId="0" xfId="0" applyFont="1" applyFill="1" applyBorder="1"/>
    <xf numFmtId="0" fontId="0" fillId="6" borderId="0" xfId="0" applyFill="1" applyBorder="1"/>
    <xf numFmtId="44" fontId="0" fillId="6" borderId="0" xfId="0" applyNumberFormat="1" applyFill="1" applyBorder="1"/>
    <xf numFmtId="44" fontId="19" fillId="6" borderId="0" xfId="0" applyNumberFormat="1" applyFont="1" applyFill="1" applyBorder="1"/>
    <xf numFmtId="0" fontId="0" fillId="4" borderId="12" xfId="0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17" fillId="4" borderId="13" xfId="0" applyFont="1" applyFill="1" applyBorder="1"/>
    <xf numFmtId="0" fontId="17" fillId="4" borderId="14" xfId="0" applyFont="1" applyFill="1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11" fillId="0" borderId="16" xfId="0" applyFont="1" applyBorder="1" applyAlignment="1">
      <alignment horizontal="left" vertical="center"/>
    </xf>
    <xf numFmtId="44" fontId="0" fillId="0" borderId="17" xfId="0" applyNumberFormat="1" applyBorder="1"/>
    <xf numFmtId="0" fontId="0" fillId="0" borderId="8" xfId="0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44" fontId="11" fillId="0" borderId="17" xfId="0" applyNumberFormat="1" applyFont="1" applyBorder="1" applyAlignment="1">
      <alignment vertical="center"/>
    </xf>
    <xf numFmtId="0" fontId="12" fillId="2" borderId="21" xfId="0" applyFont="1" applyFill="1" applyBorder="1" applyAlignment="1">
      <alignment horizontal="center" vertical="center"/>
    </xf>
    <xf numFmtId="0" fontId="12" fillId="2" borderId="22" xfId="0" applyFont="1" applyFill="1" applyBorder="1" applyAlignment="1">
      <alignment horizontal="center" vertical="center"/>
    </xf>
    <xf numFmtId="44" fontId="2" fillId="2" borderId="22" xfId="0" applyNumberFormat="1" applyFont="1" applyFill="1" applyBorder="1" applyAlignment="1">
      <alignment vertical="center"/>
    </xf>
    <xf numFmtId="44" fontId="2" fillId="2" borderId="23" xfId="0" applyNumberFormat="1" applyFont="1" applyFill="1" applyBorder="1" applyAlignment="1">
      <alignment vertical="center"/>
    </xf>
    <xf numFmtId="0" fontId="2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/>
    </xf>
    <xf numFmtId="44" fontId="2" fillId="6" borderId="0" xfId="0" applyNumberFormat="1" applyFont="1" applyFill="1" applyBorder="1" applyAlignment="1">
      <alignment vertical="center"/>
    </xf>
    <xf numFmtId="0" fontId="11" fillId="6" borderId="0" xfId="0" applyFont="1" applyFill="1" applyBorder="1" applyAlignment="1">
      <alignment vertical="center"/>
    </xf>
    <xf numFmtId="44" fontId="4" fillId="2" borderId="1" xfId="0" applyNumberFormat="1" applyFont="1" applyFill="1" applyBorder="1"/>
    <xf numFmtId="44" fontId="15" fillId="2" borderId="1" xfId="1" applyNumberFormat="1" applyFont="1" applyFill="1" applyBorder="1" applyAlignment="1">
      <alignment horizontal="center" wrapText="1"/>
    </xf>
    <xf numFmtId="0" fontId="4" fillId="2" borderId="1" xfId="0" applyFont="1" applyFill="1" applyBorder="1" applyAlignment="1"/>
    <xf numFmtId="0" fontId="4" fillId="2" borderId="3" xfId="0" applyFont="1" applyFill="1" applyBorder="1" applyAlignment="1"/>
    <xf numFmtId="44" fontId="4" fillId="2" borderId="1" xfId="0" applyNumberFormat="1" applyFont="1" applyFill="1" applyBorder="1" applyAlignment="1"/>
    <xf numFmtId="0" fontId="2" fillId="2" borderId="3" xfId="0" applyFont="1" applyFill="1" applyBorder="1" applyAlignment="1">
      <alignment horizontal="center" vertical="center" wrapText="1"/>
    </xf>
    <xf numFmtId="44" fontId="0" fillId="0" borderId="0" xfId="2" applyFont="1"/>
    <xf numFmtId="44" fontId="0" fillId="0" borderId="0" xfId="2" applyFont="1" applyBorder="1" applyAlignment="1">
      <alignment horizontal="center" vertical="center"/>
    </xf>
    <xf numFmtId="44" fontId="0" fillId="0" borderId="0" xfId="2" applyFont="1" applyBorder="1"/>
    <xf numFmtId="44" fontId="10" fillId="0" borderId="0" xfId="2" applyFont="1"/>
    <xf numFmtId="0" fontId="7" fillId="0" borderId="0" xfId="1" applyFont="1" applyFill="1" applyBorder="1" applyAlignment="1">
      <alignment horizontal="center" wrapText="1"/>
    </xf>
    <xf numFmtId="0" fontId="2" fillId="6" borderId="0" xfId="0" applyFont="1" applyFill="1" applyBorder="1" applyAlignment="1">
      <alignment horizontal="center" vertical="center" wrapText="1"/>
    </xf>
    <xf numFmtId="44" fontId="11" fillId="6" borderId="0" xfId="0" applyNumberFormat="1" applyFont="1" applyFill="1" applyBorder="1" applyAlignment="1">
      <alignment vertical="center"/>
    </xf>
    <xf numFmtId="0" fontId="10" fillId="6" borderId="0" xfId="0" applyFont="1" applyFill="1" applyBorder="1" applyAlignment="1">
      <alignment vertical="center" wrapText="1"/>
    </xf>
    <xf numFmtId="0" fontId="1" fillId="6" borderId="0" xfId="0" applyFont="1" applyFill="1" applyBorder="1" applyAlignment="1">
      <alignment horizontal="center" vertical="center" wrapText="1"/>
    </xf>
    <xf numFmtId="44" fontId="1" fillId="6" borderId="0" xfId="0" applyNumberFormat="1" applyFont="1" applyFill="1" applyBorder="1" applyAlignment="1">
      <alignment vertical="center"/>
    </xf>
    <xf numFmtId="44" fontId="11" fillId="0" borderId="1" xfId="2" applyFont="1" applyBorder="1" applyAlignment="1">
      <alignment horizontal="left" vertical="center"/>
    </xf>
    <xf numFmtId="0" fontId="10" fillId="7" borderId="1" xfId="0" applyFont="1" applyFill="1" applyBorder="1" applyAlignment="1">
      <alignment horizontal="center" vertical="center" wrapText="1"/>
    </xf>
    <xf numFmtId="43" fontId="10" fillId="7" borderId="1" xfId="0" applyNumberFormat="1" applyFont="1" applyFill="1" applyBorder="1" applyAlignment="1">
      <alignment horizontal="center" vertical="center" wrapText="1"/>
    </xf>
    <xf numFmtId="0" fontId="0" fillId="7" borderId="0" xfId="0" applyFont="1" applyFill="1"/>
    <xf numFmtId="49" fontId="10" fillId="7" borderId="1" xfId="0" applyNumberFormat="1" applyFont="1" applyFill="1" applyBorder="1" applyAlignment="1">
      <alignment horizontal="center" vertical="center"/>
    </xf>
    <xf numFmtId="4" fontId="10" fillId="7" borderId="1" xfId="0" applyNumberFormat="1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wrapText="1"/>
    </xf>
    <xf numFmtId="39" fontId="10" fillId="7" borderId="1" xfId="0" applyNumberFormat="1" applyFont="1" applyFill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4" fontId="1" fillId="0" borderId="3" xfId="0" applyNumberFormat="1" applyFont="1" applyFill="1" applyBorder="1" applyAlignment="1">
      <alignment horizontal="center" vertical="center"/>
    </xf>
    <xf numFmtId="44" fontId="1" fillId="0" borderId="4" xfId="0" applyNumberFormat="1" applyFont="1" applyFill="1" applyBorder="1" applyAlignment="1">
      <alignment horizontal="center" vertical="center"/>
    </xf>
    <xf numFmtId="0" fontId="13" fillId="0" borderId="0" xfId="1" applyFont="1" applyFill="1" applyBorder="1" applyAlignment="1">
      <alignment horizontal="center" wrapText="1"/>
    </xf>
    <xf numFmtId="0" fontId="7" fillId="0" borderId="0" xfId="1" applyFont="1" applyFill="1" applyBorder="1" applyAlignment="1">
      <alignment horizontal="center" wrapText="1"/>
    </xf>
    <xf numFmtId="44" fontId="2" fillId="2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4" fontId="2" fillId="3" borderId="2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0" fillId="0" borderId="9" xfId="0" applyFont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20" fillId="0" borderId="11" xfId="0" applyFont="1" applyBorder="1" applyAlignment="1">
      <alignment horizontal="center"/>
    </xf>
    <xf numFmtId="44" fontId="2" fillId="2" borderId="3" xfId="0" applyNumberFormat="1" applyFont="1" applyFill="1" applyBorder="1" applyAlignment="1">
      <alignment horizontal="center" vertical="center"/>
    </xf>
    <xf numFmtId="44" fontId="2" fillId="2" borderId="4" xfId="0" applyNumberFormat="1" applyFont="1" applyFill="1" applyBorder="1" applyAlignment="1">
      <alignment horizontal="center" vertical="center"/>
    </xf>
    <xf numFmtId="0" fontId="10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44" fontId="3" fillId="0" borderId="2" xfId="0" applyNumberFormat="1" applyFont="1" applyFill="1" applyBorder="1" applyAlignment="1">
      <alignment horizontal="center" vertical="center"/>
    </xf>
    <xf numFmtId="44" fontId="3" fillId="0" borderId="6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4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4" fontId="3" fillId="0" borderId="2" xfId="2" applyFont="1" applyFill="1" applyBorder="1" applyAlignment="1">
      <alignment horizontal="center" vertical="center"/>
    </xf>
    <xf numFmtId="44" fontId="3" fillId="0" borderId="6" xfId="2" applyFont="1" applyFill="1" applyBorder="1" applyAlignment="1">
      <alignment horizontal="center" vertical="center"/>
    </xf>
    <xf numFmtId="44" fontId="3" fillId="0" borderId="2" xfId="2" applyFont="1" applyFill="1" applyBorder="1" applyAlignment="1">
      <alignment horizontal="left" vertical="center"/>
    </xf>
    <xf numFmtId="44" fontId="3" fillId="0" borderId="6" xfId="2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/>
    </xf>
    <xf numFmtId="0" fontId="16" fillId="0" borderId="0" xfId="0" applyFont="1" applyAlignment="1">
      <alignment horizontal="center"/>
    </xf>
    <xf numFmtId="4" fontId="10" fillId="7" borderId="1" xfId="0" applyNumberFormat="1" applyFont="1" applyFill="1" applyBorder="1" applyAlignment="1">
      <alignment horizontal="center"/>
    </xf>
    <xf numFmtId="4" fontId="16" fillId="0" borderId="0" xfId="0" applyNumberFormat="1" applyFont="1" applyAlignment="1">
      <alignment horizontal="center"/>
    </xf>
  </cellXfs>
  <cellStyles count="4">
    <cellStyle name="Moeda" xfId="2" builtinId="4"/>
    <cellStyle name="Moeda 2" xfId="3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L55"/>
  <sheetViews>
    <sheetView topLeftCell="A16" zoomScaleNormal="100" workbookViewId="0">
      <selection activeCell="B21" sqref="B21"/>
    </sheetView>
  </sheetViews>
  <sheetFormatPr defaultColWidth="8.85546875" defaultRowHeight="12" x14ac:dyDescent="0.2"/>
  <cols>
    <col min="1" max="1" width="48.85546875" style="1" customWidth="1"/>
    <col min="2" max="2" width="19.28515625" style="1" bestFit="1" customWidth="1"/>
    <col min="3" max="6" width="21.5703125" style="1" bestFit="1" customWidth="1"/>
    <col min="7" max="7" width="20.140625" style="1" bestFit="1" customWidth="1"/>
    <col min="8" max="8" width="17.28515625" style="2" bestFit="1" customWidth="1"/>
    <col min="9" max="9" width="21.5703125" style="2" bestFit="1" customWidth="1"/>
    <col min="10" max="10" width="21.5703125" style="1" bestFit="1" customWidth="1"/>
    <col min="11" max="11" width="17.28515625" style="1" bestFit="1" customWidth="1"/>
    <col min="12" max="12" width="12.140625" style="1" bestFit="1" customWidth="1"/>
    <col min="13" max="16384" width="8.85546875" style="1"/>
  </cols>
  <sheetData>
    <row r="1" spans="1:12" s="3" customFormat="1" ht="15.6" customHeight="1" x14ac:dyDescent="0.2">
      <c r="A1" s="119" t="s">
        <v>102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</row>
    <row r="3" spans="1:12" s="3" customFormat="1" ht="15.6" customHeight="1" x14ac:dyDescent="0.25">
      <c r="A3" s="120" t="s">
        <v>25</v>
      </c>
      <c r="B3" s="120"/>
      <c r="C3" s="120"/>
      <c r="D3" s="120"/>
      <c r="E3" s="120"/>
      <c r="F3" s="120"/>
      <c r="G3" s="120"/>
      <c r="H3" s="120"/>
      <c r="I3" s="120"/>
      <c r="J3" s="120"/>
      <c r="K3" s="120"/>
    </row>
    <row r="5" spans="1:12" x14ac:dyDescent="0.2">
      <c r="H5" s="1"/>
      <c r="J5" s="2"/>
    </row>
    <row r="6" spans="1:12" s="7" customFormat="1" ht="15" customHeight="1" x14ac:dyDescent="0.25">
      <c r="A6" s="122" t="s">
        <v>106</v>
      </c>
      <c r="B6" s="123"/>
      <c r="C6" s="55" t="s">
        <v>59</v>
      </c>
      <c r="D6" s="127" t="s">
        <v>14</v>
      </c>
      <c r="E6" s="127"/>
      <c r="F6" s="125" t="s">
        <v>22</v>
      </c>
      <c r="G6" s="125"/>
      <c r="H6" s="125"/>
      <c r="I6" s="126" t="s">
        <v>52</v>
      </c>
      <c r="J6" s="126"/>
      <c r="K6" s="128" t="s">
        <v>1</v>
      </c>
      <c r="L6" s="129"/>
    </row>
    <row r="7" spans="1:12" s="8" customFormat="1" ht="24" x14ac:dyDescent="0.25">
      <c r="A7" s="19" t="s">
        <v>10</v>
      </c>
      <c r="B7" s="19" t="s">
        <v>107</v>
      </c>
      <c r="C7" s="77" t="s">
        <v>60</v>
      </c>
      <c r="D7" s="19" t="s">
        <v>6</v>
      </c>
      <c r="E7" s="19" t="s">
        <v>7</v>
      </c>
      <c r="F7" s="19" t="s">
        <v>49</v>
      </c>
      <c r="G7" s="19" t="s">
        <v>50</v>
      </c>
      <c r="H7" s="19" t="s">
        <v>51</v>
      </c>
      <c r="I7" s="20" t="s">
        <v>8</v>
      </c>
      <c r="J7" s="20" t="s">
        <v>12</v>
      </c>
      <c r="K7" s="19" t="s">
        <v>9</v>
      </c>
      <c r="L7" s="19" t="s">
        <v>86</v>
      </c>
    </row>
    <row r="8" spans="1:12" s="12" customFormat="1" ht="13.9" customHeight="1" x14ac:dyDescent="0.25">
      <c r="A8" s="16" t="s">
        <v>108</v>
      </c>
      <c r="B8" s="9">
        <v>3100</v>
      </c>
      <c r="C8" s="9">
        <v>0</v>
      </c>
      <c r="D8" s="9">
        <f>((B8*0.33)+B8)/12</f>
        <v>343.58333333333331</v>
      </c>
      <c r="E8" s="9">
        <f>B8/12</f>
        <v>258.33333333333331</v>
      </c>
      <c r="F8" s="24">
        <f>SUM(B8:E8)*0.08</f>
        <v>296.15333333333336</v>
      </c>
      <c r="G8" s="24">
        <f>SUM(B8:E8)*0.01</f>
        <v>37.019166666666671</v>
      </c>
      <c r="H8" s="10">
        <v>8.7799999999999994</v>
      </c>
      <c r="I8" s="11">
        <v>398.5</v>
      </c>
      <c r="J8" s="11">
        <v>132</v>
      </c>
      <c r="K8" s="11">
        <f>SUM(B8:J8)</f>
        <v>4574.3691666666673</v>
      </c>
      <c r="L8" s="11">
        <f>K8*12</f>
        <v>54892.430000000008</v>
      </c>
    </row>
    <row r="9" spans="1:12" s="12" customFormat="1" ht="13.9" customHeight="1" x14ac:dyDescent="0.25">
      <c r="A9" s="16" t="s">
        <v>109</v>
      </c>
      <c r="B9" s="9">
        <v>3870</v>
      </c>
      <c r="C9" s="9">
        <v>0</v>
      </c>
      <c r="D9" s="9">
        <f t="shared" ref="D9:D14" si="0">((B9*0.33)+B9)/12</f>
        <v>428.92500000000001</v>
      </c>
      <c r="E9" s="9">
        <f t="shared" ref="E9:E14" si="1">B9/12</f>
        <v>322.5</v>
      </c>
      <c r="F9" s="24">
        <f t="shared" ref="F9:F14" si="2">SUM(B9:E9)*0.08</f>
        <v>369.714</v>
      </c>
      <c r="G9" s="24">
        <f t="shared" ref="G9:G14" si="3">SUM(B9:E9)*0.01</f>
        <v>46.21425</v>
      </c>
      <c r="H9" s="10">
        <v>8.7799999999999994</v>
      </c>
      <c r="I9" s="11">
        <v>398.5</v>
      </c>
      <c r="J9" s="11">
        <v>132</v>
      </c>
      <c r="K9" s="11">
        <f t="shared" ref="K9:K14" si="4">SUM(B9:J9)</f>
        <v>5576.6332499999999</v>
      </c>
      <c r="L9" s="11">
        <f t="shared" ref="L9:L14" si="5">K9*12</f>
        <v>66919.599000000002</v>
      </c>
    </row>
    <row r="10" spans="1:12" s="12" customFormat="1" ht="13.9" customHeight="1" x14ac:dyDescent="0.25">
      <c r="A10" s="16" t="s">
        <v>110</v>
      </c>
      <c r="B10" s="9">
        <v>3200</v>
      </c>
      <c r="C10" s="9">
        <v>0</v>
      </c>
      <c r="D10" s="9">
        <f t="shared" si="0"/>
        <v>354.66666666666669</v>
      </c>
      <c r="E10" s="9">
        <f t="shared" si="1"/>
        <v>266.66666666666669</v>
      </c>
      <c r="F10" s="24">
        <f t="shared" si="2"/>
        <v>305.70666666666665</v>
      </c>
      <c r="G10" s="24">
        <f t="shared" si="3"/>
        <v>38.213333333333331</v>
      </c>
      <c r="H10" s="10">
        <v>8.7799999999999994</v>
      </c>
      <c r="I10" s="11">
        <v>398.5</v>
      </c>
      <c r="J10" s="11">
        <v>132</v>
      </c>
      <c r="K10" s="11">
        <f t="shared" si="4"/>
        <v>4704.5333333333328</v>
      </c>
      <c r="L10" s="11">
        <f t="shared" si="5"/>
        <v>56454.399999999994</v>
      </c>
    </row>
    <row r="11" spans="1:12" s="12" customFormat="1" ht="13.9" customHeight="1" x14ac:dyDescent="0.25">
      <c r="A11" s="16" t="s">
        <v>111</v>
      </c>
      <c r="B11" s="9">
        <v>1800</v>
      </c>
      <c r="C11" s="9">
        <v>0</v>
      </c>
      <c r="D11" s="9">
        <f t="shared" si="0"/>
        <v>199.5</v>
      </c>
      <c r="E11" s="9">
        <f t="shared" si="1"/>
        <v>150</v>
      </c>
      <c r="F11" s="24">
        <f t="shared" si="2"/>
        <v>171.96</v>
      </c>
      <c r="G11" s="24">
        <f t="shared" si="3"/>
        <v>21.495000000000001</v>
      </c>
      <c r="H11" s="10">
        <v>8.7799999999999994</v>
      </c>
      <c r="I11" s="11">
        <v>398.5</v>
      </c>
      <c r="J11" s="11">
        <v>132</v>
      </c>
      <c r="K11" s="11">
        <f t="shared" si="4"/>
        <v>2882.2350000000001</v>
      </c>
      <c r="L11" s="11">
        <f t="shared" si="5"/>
        <v>34586.82</v>
      </c>
    </row>
    <row r="12" spans="1:12" s="12" customFormat="1" ht="13.9" customHeight="1" x14ac:dyDescent="0.25">
      <c r="A12" s="16" t="s">
        <v>112</v>
      </c>
      <c r="B12" s="9">
        <v>1800</v>
      </c>
      <c r="C12" s="9">
        <f t="shared" ref="C12:C14" si="6">B12*1%</f>
        <v>18</v>
      </c>
      <c r="D12" s="9">
        <f t="shared" si="0"/>
        <v>199.5</v>
      </c>
      <c r="E12" s="9">
        <f t="shared" si="1"/>
        <v>150</v>
      </c>
      <c r="F12" s="24">
        <f t="shared" si="2"/>
        <v>173.4</v>
      </c>
      <c r="G12" s="24">
        <f t="shared" si="3"/>
        <v>21.675000000000001</v>
      </c>
      <c r="H12" s="10">
        <v>8.7799999999999994</v>
      </c>
      <c r="I12" s="11">
        <v>398.5</v>
      </c>
      <c r="J12" s="11">
        <v>132</v>
      </c>
      <c r="K12" s="11">
        <f t="shared" si="4"/>
        <v>2901.8550000000005</v>
      </c>
      <c r="L12" s="11">
        <f t="shared" si="5"/>
        <v>34822.260000000009</v>
      </c>
    </row>
    <row r="13" spans="1:12" s="12" customFormat="1" ht="13.9" customHeight="1" x14ac:dyDescent="0.25">
      <c r="A13" s="16" t="s">
        <v>113</v>
      </c>
      <c r="B13" s="9">
        <v>1567.5</v>
      </c>
      <c r="C13" s="9">
        <v>0</v>
      </c>
      <c r="D13" s="9">
        <f t="shared" si="0"/>
        <v>173.73125000000002</v>
      </c>
      <c r="E13" s="9">
        <f t="shared" si="1"/>
        <v>130.625</v>
      </c>
      <c r="F13" s="24">
        <f t="shared" si="2"/>
        <v>149.74850000000001</v>
      </c>
      <c r="G13" s="24">
        <f t="shared" si="3"/>
        <v>18.718562500000001</v>
      </c>
      <c r="H13" s="10">
        <v>8.7799999999999994</v>
      </c>
      <c r="I13" s="11">
        <v>398.5</v>
      </c>
      <c r="J13" s="11">
        <v>132</v>
      </c>
      <c r="K13" s="11">
        <f t="shared" si="4"/>
        <v>2579.6033124999999</v>
      </c>
      <c r="L13" s="11">
        <f t="shared" si="5"/>
        <v>30955.239750000001</v>
      </c>
    </row>
    <row r="14" spans="1:12" s="12" customFormat="1" ht="13.9" customHeight="1" x14ac:dyDescent="0.25">
      <c r="A14" s="16" t="s">
        <v>114</v>
      </c>
      <c r="B14" s="9">
        <v>1214.6557499999999</v>
      </c>
      <c r="C14" s="9">
        <f t="shared" si="6"/>
        <v>12.1465575</v>
      </c>
      <c r="D14" s="9">
        <f t="shared" si="0"/>
        <v>134.62434562499999</v>
      </c>
      <c r="E14" s="9">
        <f t="shared" si="1"/>
        <v>101.2213125</v>
      </c>
      <c r="F14" s="24">
        <f t="shared" si="2"/>
        <v>117.01183724999999</v>
      </c>
      <c r="G14" s="24">
        <f t="shared" si="3"/>
        <v>14.626479656249998</v>
      </c>
      <c r="H14" s="10">
        <v>8.7799999999999994</v>
      </c>
      <c r="I14" s="11">
        <v>398.5</v>
      </c>
      <c r="J14" s="11">
        <v>132</v>
      </c>
      <c r="K14" s="11">
        <f t="shared" si="4"/>
        <v>2133.5662825312502</v>
      </c>
      <c r="L14" s="11">
        <f t="shared" si="5"/>
        <v>25602.795390375002</v>
      </c>
    </row>
    <row r="15" spans="1:12" s="15" customFormat="1" ht="13.9" customHeight="1" x14ac:dyDescent="0.25">
      <c r="A15" s="13" t="s">
        <v>1</v>
      </c>
      <c r="B15" s="14">
        <f t="shared" ref="B15:L15" si="7">SUM(B8:B14)</f>
        <v>16552.155749999998</v>
      </c>
      <c r="C15" s="14">
        <f t="shared" si="7"/>
        <v>30.1465575</v>
      </c>
      <c r="D15" s="14">
        <f t="shared" si="7"/>
        <v>1834.5305956249999</v>
      </c>
      <c r="E15" s="14">
        <f t="shared" si="7"/>
        <v>1379.3463125000001</v>
      </c>
      <c r="F15" s="14">
        <f t="shared" si="7"/>
        <v>1583.69433725</v>
      </c>
      <c r="G15" s="14">
        <f t="shared" si="7"/>
        <v>197.96179215625</v>
      </c>
      <c r="H15" s="14">
        <f t="shared" si="7"/>
        <v>61.46</v>
      </c>
      <c r="I15" s="14">
        <f t="shared" si="7"/>
        <v>2789.5</v>
      </c>
      <c r="J15" s="14">
        <f t="shared" si="7"/>
        <v>924</v>
      </c>
      <c r="K15" s="14">
        <f t="shared" si="7"/>
        <v>25352.795345031249</v>
      </c>
      <c r="L15" s="121">
        <f t="shared" si="7"/>
        <v>304233.54414037504</v>
      </c>
    </row>
    <row r="16" spans="1:12" s="15" customFormat="1" ht="13.9" customHeight="1" x14ac:dyDescent="0.25">
      <c r="A16" s="17" t="s">
        <v>16</v>
      </c>
      <c r="B16" s="18">
        <f>B15*12</f>
        <v>198625.86899999998</v>
      </c>
      <c r="C16" s="18">
        <f t="shared" ref="C16:K16" si="8">C15*12</f>
        <v>361.75869</v>
      </c>
      <c r="D16" s="18">
        <f t="shared" si="8"/>
        <v>22014.367147500001</v>
      </c>
      <c r="E16" s="18">
        <f t="shared" si="8"/>
        <v>16552.155750000002</v>
      </c>
      <c r="F16" s="18">
        <f t="shared" si="8"/>
        <v>19004.332047</v>
      </c>
      <c r="G16" s="18">
        <f t="shared" si="8"/>
        <v>2375.541505875</v>
      </c>
      <c r="H16" s="18">
        <f t="shared" si="8"/>
        <v>737.52</v>
      </c>
      <c r="I16" s="18">
        <f t="shared" si="8"/>
        <v>33474</v>
      </c>
      <c r="J16" s="18">
        <f t="shared" si="8"/>
        <v>11088</v>
      </c>
      <c r="K16" s="18">
        <f t="shared" si="8"/>
        <v>304233.54414037499</v>
      </c>
      <c r="L16" s="121"/>
    </row>
    <row r="17" spans="1:12" x14ac:dyDescent="0.2">
      <c r="H17" s="1"/>
      <c r="J17" s="2"/>
    </row>
    <row r="18" spans="1:12" ht="15" x14ac:dyDescent="0.2">
      <c r="A18" s="124" t="s">
        <v>11</v>
      </c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</row>
    <row r="19" spans="1:12" s="7" customFormat="1" ht="15" customHeight="1" x14ac:dyDescent="0.25">
      <c r="A19" s="122" t="s">
        <v>106</v>
      </c>
      <c r="B19" s="123"/>
      <c r="C19" s="55" t="s">
        <v>59</v>
      </c>
      <c r="D19" s="125" t="s">
        <v>5</v>
      </c>
      <c r="E19" s="125"/>
      <c r="F19" s="125" t="s">
        <v>22</v>
      </c>
      <c r="G19" s="125"/>
      <c r="H19" s="125"/>
      <c r="I19" s="126" t="s">
        <v>52</v>
      </c>
      <c r="J19" s="126"/>
      <c r="K19" s="125" t="s">
        <v>1</v>
      </c>
      <c r="L19" s="125"/>
    </row>
    <row r="20" spans="1:12" s="23" customFormat="1" ht="24" x14ac:dyDescent="0.25">
      <c r="A20" s="19" t="s">
        <v>10</v>
      </c>
      <c r="B20" s="19" t="s">
        <v>4</v>
      </c>
      <c r="C20" s="77" t="s">
        <v>60</v>
      </c>
      <c r="D20" s="19" t="s">
        <v>6</v>
      </c>
      <c r="E20" s="19" t="s">
        <v>7</v>
      </c>
      <c r="F20" s="19" t="s">
        <v>49</v>
      </c>
      <c r="G20" s="19" t="s">
        <v>50</v>
      </c>
      <c r="H20" s="19" t="s">
        <v>51</v>
      </c>
      <c r="I20" s="20" t="s">
        <v>8</v>
      </c>
      <c r="J20" s="20" t="s">
        <v>12</v>
      </c>
      <c r="K20" s="115" t="s">
        <v>15</v>
      </c>
      <c r="L20" s="116"/>
    </row>
    <row r="21" spans="1:12" s="12" customFormat="1" ht="13.9" customHeight="1" x14ac:dyDescent="0.25">
      <c r="A21" s="16" t="s">
        <v>84</v>
      </c>
      <c r="B21" s="22">
        <f>B8</f>
        <v>3100</v>
      </c>
      <c r="C21" s="22">
        <f t="shared" ref="C21:J21" si="9">C8</f>
        <v>0</v>
      </c>
      <c r="D21" s="22">
        <f t="shared" si="9"/>
        <v>343.58333333333331</v>
      </c>
      <c r="E21" s="22">
        <f t="shared" si="9"/>
        <v>258.33333333333331</v>
      </c>
      <c r="F21" s="22">
        <f t="shared" si="9"/>
        <v>296.15333333333336</v>
      </c>
      <c r="G21" s="22">
        <f t="shared" si="9"/>
        <v>37.019166666666671</v>
      </c>
      <c r="H21" s="22">
        <f t="shared" si="9"/>
        <v>8.7799999999999994</v>
      </c>
      <c r="I21" s="22">
        <f t="shared" si="9"/>
        <v>398.5</v>
      </c>
      <c r="J21" s="22">
        <f t="shared" si="9"/>
        <v>132</v>
      </c>
      <c r="K21" s="117">
        <f>SUM(B21:J21)*12</f>
        <v>54892.430000000008</v>
      </c>
      <c r="L21" s="118"/>
    </row>
    <row r="22" spans="1:12" s="12" customFormat="1" ht="13.9" customHeight="1" x14ac:dyDescent="0.25">
      <c r="A22" s="16" t="s">
        <v>85</v>
      </c>
      <c r="B22" s="22">
        <f t="shared" ref="B22:J27" si="10">B9</f>
        <v>3870</v>
      </c>
      <c r="C22" s="22">
        <f t="shared" si="10"/>
        <v>0</v>
      </c>
      <c r="D22" s="22">
        <f t="shared" si="10"/>
        <v>428.92500000000001</v>
      </c>
      <c r="E22" s="22">
        <f t="shared" si="10"/>
        <v>322.5</v>
      </c>
      <c r="F22" s="22">
        <f t="shared" si="10"/>
        <v>369.714</v>
      </c>
      <c r="G22" s="22">
        <f t="shared" si="10"/>
        <v>46.21425</v>
      </c>
      <c r="H22" s="22">
        <f t="shared" si="10"/>
        <v>8.7799999999999994</v>
      </c>
      <c r="I22" s="22">
        <f t="shared" si="10"/>
        <v>398.5</v>
      </c>
      <c r="J22" s="22">
        <f t="shared" si="10"/>
        <v>132</v>
      </c>
      <c r="K22" s="117">
        <f t="shared" ref="K22:K27" si="11">SUM(B22:J22)*12</f>
        <v>66919.599000000002</v>
      </c>
      <c r="L22" s="118"/>
    </row>
    <row r="23" spans="1:12" s="12" customFormat="1" ht="13.9" customHeight="1" x14ac:dyDescent="0.25">
      <c r="A23" s="16" t="s">
        <v>17</v>
      </c>
      <c r="B23" s="22">
        <f t="shared" si="10"/>
        <v>3200</v>
      </c>
      <c r="C23" s="22">
        <f t="shared" si="10"/>
        <v>0</v>
      </c>
      <c r="D23" s="22">
        <f t="shared" si="10"/>
        <v>354.66666666666669</v>
      </c>
      <c r="E23" s="22">
        <f t="shared" si="10"/>
        <v>266.66666666666669</v>
      </c>
      <c r="F23" s="22">
        <f t="shared" si="10"/>
        <v>305.70666666666665</v>
      </c>
      <c r="G23" s="22">
        <f t="shared" si="10"/>
        <v>38.213333333333331</v>
      </c>
      <c r="H23" s="22">
        <f t="shared" si="10"/>
        <v>8.7799999999999994</v>
      </c>
      <c r="I23" s="22">
        <f t="shared" si="10"/>
        <v>398.5</v>
      </c>
      <c r="J23" s="22">
        <f t="shared" si="10"/>
        <v>132</v>
      </c>
      <c r="K23" s="117">
        <f t="shared" si="11"/>
        <v>56454.399999999994</v>
      </c>
      <c r="L23" s="118"/>
    </row>
    <row r="24" spans="1:12" s="12" customFormat="1" ht="13.9" customHeight="1" x14ac:dyDescent="0.25">
      <c r="A24" s="16" t="s">
        <v>21</v>
      </c>
      <c r="B24" s="22">
        <f t="shared" si="10"/>
        <v>1800</v>
      </c>
      <c r="C24" s="22">
        <f t="shared" si="10"/>
        <v>0</v>
      </c>
      <c r="D24" s="22">
        <f t="shared" si="10"/>
        <v>199.5</v>
      </c>
      <c r="E24" s="22">
        <f t="shared" si="10"/>
        <v>150</v>
      </c>
      <c r="F24" s="22">
        <f t="shared" si="10"/>
        <v>171.96</v>
      </c>
      <c r="G24" s="22">
        <f t="shared" si="10"/>
        <v>21.495000000000001</v>
      </c>
      <c r="H24" s="22">
        <f t="shared" si="10"/>
        <v>8.7799999999999994</v>
      </c>
      <c r="I24" s="22">
        <f t="shared" si="10"/>
        <v>398.5</v>
      </c>
      <c r="J24" s="22">
        <f t="shared" si="10"/>
        <v>132</v>
      </c>
      <c r="K24" s="117">
        <f t="shared" si="11"/>
        <v>34586.82</v>
      </c>
      <c r="L24" s="118"/>
    </row>
    <row r="25" spans="1:12" s="12" customFormat="1" ht="13.9" customHeight="1" x14ac:dyDescent="0.25">
      <c r="A25" s="16" t="s">
        <v>18</v>
      </c>
      <c r="B25" s="22">
        <f t="shared" si="10"/>
        <v>1800</v>
      </c>
      <c r="C25" s="22">
        <f t="shared" si="10"/>
        <v>18</v>
      </c>
      <c r="D25" s="22">
        <f t="shared" si="10"/>
        <v>199.5</v>
      </c>
      <c r="E25" s="22">
        <f t="shared" si="10"/>
        <v>150</v>
      </c>
      <c r="F25" s="22">
        <f t="shared" si="10"/>
        <v>173.4</v>
      </c>
      <c r="G25" s="22">
        <f t="shared" si="10"/>
        <v>21.675000000000001</v>
      </c>
      <c r="H25" s="22">
        <f t="shared" si="10"/>
        <v>8.7799999999999994</v>
      </c>
      <c r="I25" s="22">
        <f t="shared" si="10"/>
        <v>398.5</v>
      </c>
      <c r="J25" s="22">
        <f t="shared" si="10"/>
        <v>132</v>
      </c>
      <c r="K25" s="117">
        <f t="shared" si="11"/>
        <v>34822.260000000009</v>
      </c>
      <c r="L25" s="118"/>
    </row>
    <row r="26" spans="1:12" s="12" customFormat="1" ht="13.9" customHeight="1" x14ac:dyDescent="0.25">
      <c r="A26" s="16" t="s">
        <v>83</v>
      </c>
      <c r="B26" s="22">
        <f t="shared" si="10"/>
        <v>1567.5</v>
      </c>
      <c r="C26" s="22">
        <f t="shared" si="10"/>
        <v>0</v>
      </c>
      <c r="D26" s="22">
        <f t="shared" si="10"/>
        <v>173.73125000000002</v>
      </c>
      <c r="E26" s="22">
        <f t="shared" si="10"/>
        <v>130.625</v>
      </c>
      <c r="F26" s="22">
        <f t="shared" si="10"/>
        <v>149.74850000000001</v>
      </c>
      <c r="G26" s="22">
        <f t="shared" si="10"/>
        <v>18.718562500000001</v>
      </c>
      <c r="H26" s="22">
        <f t="shared" si="10"/>
        <v>8.7799999999999994</v>
      </c>
      <c r="I26" s="22">
        <f t="shared" si="10"/>
        <v>398.5</v>
      </c>
      <c r="J26" s="22">
        <f t="shared" si="10"/>
        <v>132</v>
      </c>
      <c r="K26" s="117">
        <f t="shared" si="11"/>
        <v>30955.239750000001</v>
      </c>
      <c r="L26" s="118"/>
    </row>
    <row r="27" spans="1:12" s="12" customFormat="1" ht="13.9" customHeight="1" x14ac:dyDescent="0.25">
      <c r="A27" s="16" t="s">
        <v>13</v>
      </c>
      <c r="B27" s="22">
        <f t="shared" si="10"/>
        <v>1214.6557499999999</v>
      </c>
      <c r="C27" s="22">
        <f t="shared" si="10"/>
        <v>12.1465575</v>
      </c>
      <c r="D27" s="22">
        <f t="shared" si="10"/>
        <v>134.62434562499999</v>
      </c>
      <c r="E27" s="22">
        <f t="shared" si="10"/>
        <v>101.2213125</v>
      </c>
      <c r="F27" s="22">
        <f t="shared" si="10"/>
        <v>117.01183724999999</v>
      </c>
      <c r="G27" s="22">
        <f t="shared" si="10"/>
        <v>14.626479656249998</v>
      </c>
      <c r="H27" s="22">
        <f t="shared" si="10"/>
        <v>8.7799999999999994</v>
      </c>
      <c r="I27" s="22">
        <f t="shared" si="10"/>
        <v>398.5</v>
      </c>
      <c r="J27" s="22">
        <f t="shared" si="10"/>
        <v>132</v>
      </c>
      <c r="K27" s="117">
        <f t="shared" si="11"/>
        <v>25602.795390375002</v>
      </c>
      <c r="L27" s="118"/>
    </row>
    <row r="28" spans="1:12" s="15" customFormat="1" ht="13.9" customHeight="1" x14ac:dyDescent="0.25">
      <c r="A28" s="17" t="s">
        <v>16</v>
      </c>
      <c r="B28" s="18">
        <f>SUM(B21:B27)*12</f>
        <v>198625.86899999998</v>
      </c>
      <c r="C28" s="18">
        <f t="shared" ref="C28:J28" si="12">SUM(C21:C27)*12</f>
        <v>361.75869</v>
      </c>
      <c r="D28" s="18">
        <f t="shared" si="12"/>
        <v>22014.367147500001</v>
      </c>
      <c r="E28" s="18">
        <f t="shared" si="12"/>
        <v>16552.155750000002</v>
      </c>
      <c r="F28" s="18">
        <f t="shared" si="12"/>
        <v>19004.332047</v>
      </c>
      <c r="G28" s="18">
        <f t="shared" si="12"/>
        <v>2375.541505875</v>
      </c>
      <c r="H28" s="18">
        <f t="shared" si="12"/>
        <v>737.52</v>
      </c>
      <c r="I28" s="18">
        <f t="shared" si="12"/>
        <v>33474</v>
      </c>
      <c r="J28" s="18">
        <f t="shared" si="12"/>
        <v>11088</v>
      </c>
      <c r="K28" s="133">
        <f>SUM(B28:J28)</f>
        <v>304233.54414037499</v>
      </c>
      <c r="L28" s="134"/>
    </row>
    <row r="29" spans="1:12" x14ac:dyDescent="0.2">
      <c r="A29" s="21"/>
      <c r="B29" s="2"/>
      <c r="C29" s="2"/>
      <c r="H29" s="1"/>
      <c r="J29" s="2"/>
    </row>
    <row r="30" spans="1:12" ht="15" x14ac:dyDescent="0.2">
      <c r="A30" s="124" t="s">
        <v>0</v>
      </c>
      <c r="B30" s="124"/>
      <c r="C30" s="124"/>
      <c r="D30" s="124"/>
      <c r="E30" s="124"/>
      <c r="F30" s="124"/>
      <c r="G30" s="124"/>
      <c r="H30" s="124"/>
      <c r="I30" s="124"/>
      <c r="J30" s="124"/>
      <c r="K30" s="124"/>
      <c r="L30" s="124"/>
    </row>
    <row r="31" spans="1:12" s="23" customFormat="1" ht="24" x14ac:dyDescent="0.25">
      <c r="A31" s="19" t="s">
        <v>10</v>
      </c>
      <c r="B31" s="19" t="s">
        <v>4</v>
      </c>
      <c r="C31" s="19" t="s">
        <v>59</v>
      </c>
      <c r="D31" s="19" t="s">
        <v>6</v>
      </c>
      <c r="E31" s="19" t="s">
        <v>7</v>
      </c>
      <c r="F31" s="19" t="s">
        <v>49</v>
      </c>
      <c r="G31" s="19" t="s">
        <v>50</v>
      </c>
      <c r="H31" s="19" t="s">
        <v>51</v>
      </c>
      <c r="I31" s="20" t="s">
        <v>8</v>
      </c>
      <c r="J31" s="20" t="s">
        <v>12</v>
      </c>
      <c r="K31" s="115" t="s">
        <v>15</v>
      </c>
      <c r="L31" s="116"/>
    </row>
    <row r="32" spans="1:12" s="12" customFormat="1" ht="13.9" customHeight="1" x14ac:dyDescent="0.25">
      <c r="A32" s="16" t="s">
        <v>19</v>
      </c>
      <c r="B32" s="22">
        <v>0</v>
      </c>
      <c r="C32" s="22">
        <v>0</v>
      </c>
      <c r="D32" s="22">
        <v>0</v>
      </c>
      <c r="E32" s="22">
        <v>0</v>
      </c>
      <c r="F32" s="22">
        <v>0</v>
      </c>
      <c r="G32" s="22">
        <v>0</v>
      </c>
      <c r="H32" s="22">
        <f>H28</f>
        <v>737.52</v>
      </c>
      <c r="I32" s="22">
        <v>0</v>
      </c>
      <c r="J32" s="22">
        <f>J28</f>
        <v>11088</v>
      </c>
      <c r="K32" s="117">
        <f>SUM(B32:J32)</f>
        <v>11825.52</v>
      </c>
      <c r="L32" s="118"/>
    </row>
    <row r="33" spans="1:12" s="12" customFormat="1" ht="13.9" customHeight="1" x14ac:dyDescent="0.25">
      <c r="A33" s="16" t="s">
        <v>24</v>
      </c>
      <c r="B33" s="22">
        <f t="shared" ref="B33:G33" si="13">B28</f>
        <v>198625.86899999998</v>
      </c>
      <c r="C33" s="22">
        <f t="shared" si="13"/>
        <v>361.75869</v>
      </c>
      <c r="D33" s="22">
        <f t="shared" si="13"/>
        <v>22014.367147500001</v>
      </c>
      <c r="E33" s="22">
        <f t="shared" si="13"/>
        <v>16552.155750000002</v>
      </c>
      <c r="F33" s="22">
        <f t="shared" si="13"/>
        <v>19004.332047</v>
      </c>
      <c r="G33" s="22">
        <f t="shared" si="13"/>
        <v>2375.541505875</v>
      </c>
      <c r="H33" s="22">
        <v>0</v>
      </c>
      <c r="I33" s="22">
        <f>I28</f>
        <v>33474</v>
      </c>
      <c r="J33" s="22"/>
      <c r="K33" s="117">
        <f>SUM(B33:J33)</f>
        <v>292408.02414037497</v>
      </c>
      <c r="L33" s="118"/>
    </row>
    <row r="34" spans="1:12" s="15" customFormat="1" ht="13.9" customHeight="1" x14ac:dyDescent="0.25">
      <c r="A34" s="25" t="s">
        <v>1</v>
      </c>
      <c r="B34" s="18">
        <f>SUM(B32:B33)</f>
        <v>198625.86899999998</v>
      </c>
      <c r="C34" s="18">
        <f>SUM(C32:C33)</f>
        <v>361.75869</v>
      </c>
      <c r="D34" s="18">
        <f t="shared" ref="D34:J34" si="14">SUM(D32:D33)</f>
        <v>22014.367147500001</v>
      </c>
      <c r="E34" s="18">
        <f t="shared" si="14"/>
        <v>16552.155750000002</v>
      </c>
      <c r="F34" s="18">
        <f t="shared" si="14"/>
        <v>19004.332047</v>
      </c>
      <c r="G34" s="18">
        <f t="shared" si="14"/>
        <v>2375.541505875</v>
      </c>
      <c r="H34" s="18">
        <f t="shared" si="14"/>
        <v>737.52</v>
      </c>
      <c r="I34" s="18">
        <f t="shared" si="14"/>
        <v>33474</v>
      </c>
      <c r="J34" s="18">
        <f t="shared" si="14"/>
        <v>11088</v>
      </c>
      <c r="K34" s="133">
        <f>SUM(K32:L33)</f>
        <v>304233.54414037499</v>
      </c>
      <c r="L34" s="134"/>
    </row>
    <row r="35" spans="1:12" x14ac:dyDescent="0.2">
      <c r="A35" s="21" t="s">
        <v>23</v>
      </c>
      <c r="B35" s="2"/>
    </row>
    <row r="36" spans="1:12" x14ac:dyDescent="0.2">
      <c r="A36" s="21"/>
      <c r="B36" s="2"/>
      <c r="L36" s="1">
        <v>22</v>
      </c>
    </row>
    <row r="37" spans="1:12" ht="15" x14ac:dyDescent="0.2">
      <c r="A37" s="119" t="s">
        <v>102</v>
      </c>
      <c r="B37" s="119"/>
      <c r="C37" s="119"/>
      <c r="D37" s="119"/>
      <c r="E37" s="119"/>
      <c r="F37" s="119"/>
      <c r="G37" s="119"/>
      <c r="H37" s="119"/>
      <c r="I37" s="119"/>
      <c r="J37" s="119"/>
      <c r="K37" s="119"/>
    </row>
    <row r="39" spans="1:12" ht="16.5" customHeight="1" x14ac:dyDescent="0.25">
      <c r="A39" s="120" t="s">
        <v>25</v>
      </c>
      <c r="B39" s="120"/>
      <c r="C39" s="120"/>
      <c r="D39" s="120"/>
      <c r="E39" s="120"/>
      <c r="F39" s="120"/>
      <c r="G39" s="120"/>
      <c r="H39" s="120"/>
      <c r="I39" s="120"/>
      <c r="J39" s="120"/>
      <c r="K39" s="120"/>
    </row>
    <row r="40" spans="1:12" ht="16.5" customHeight="1" thickBot="1" x14ac:dyDescent="0.3">
      <c r="A40" s="101"/>
      <c r="B40" s="101"/>
      <c r="C40" s="101"/>
      <c r="D40" s="101"/>
      <c r="E40" s="101"/>
      <c r="F40" s="101"/>
      <c r="G40" s="101"/>
      <c r="H40" s="101"/>
      <c r="I40" s="101"/>
      <c r="J40" s="101"/>
      <c r="K40" s="101"/>
    </row>
    <row r="41" spans="1:12" ht="21.75" thickBot="1" x14ac:dyDescent="0.4">
      <c r="A41" s="130" t="s">
        <v>82</v>
      </c>
      <c r="B41" s="131"/>
      <c r="C41" s="131"/>
      <c r="D41" s="131"/>
      <c r="E41" s="131"/>
      <c r="F41" s="132"/>
    </row>
    <row r="42" spans="1:12" ht="15.75" thickBot="1" x14ac:dyDescent="0.3">
      <c r="A42" s="68" t="s">
        <v>75</v>
      </c>
      <c r="B42" s="69" t="s">
        <v>76</v>
      </c>
      <c r="C42" s="70" t="s">
        <v>77</v>
      </c>
      <c r="D42" s="70" t="s">
        <v>78</v>
      </c>
      <c r="E42" s="70" t="s">
        <v>79</v>
      </c>
      <c r="F42" s="71" t="s">
        <v>1</v>
      </c>
      <c r="G42" s="64"/>
      <c r="H42" s="64"/>
    </row>
    <row r="43" spans="1:12" ht="15.75" thickTop="1" x14ac:dyDescent="0.25">
      <c r="A43" s="57"/>
      <c r="B43" s="58"/>
      <c r="C43" s="72"/>
      <c r="D43" s="72"/>
      <c r="E43" s="72"/>
      <c r="F43" s="73"/>
      <c r="G43" s="65"/>
      <c r="H43" s="65"/>
    </row>
    <row r="44" spans="1:12" ht="15" x14ac:dyDescent="0.25">
      <c r="A44" s="16" t="s">
        <v>84</v>
      </c>
      <c r="B44" s="56">
        <f t="shared" ref="B44:B50" si="15">B8</f>
        <v>3100</v>
      </c>
      <c r="C44" s="59">
        <f t="shared" ref="C44:C50" si="16">(B44*0.08)*12</f>
        <v>2976</v>
      </c>
      <c r="D44" s="56">
        <f>B44</f>
        <v>3100</v>
      </c>
      <c r="E44" s="60">
        <f t="shared" ref="E44:E50" si="17">C44*0.5</f>
        <v>1488</v>
      </c>
      <c r="F44" s="75">
        <f>SUM(D44:E44)</f>
        <v>4588</v>
      </c>
      <c r="G44" s="66"/>
      <c r="H44" s="66"/>
    </row>
    <row r="45" spans="1:12" ht="15" x14ac:dyDescent="0.25">
      <c r="A45" s="16" t="s">
        <v>85</v>
      </c>
      <c r="B45" s="56">
        <f t="shared" si="15"/>
        <v>3870</v>
      </c>
      <c r="C45" s="59">
        <f t="shared" si="16"/>
        <v>3715.2000000000003</v>
      </c>
      <c r="D45" s="56">
        <f t="shared" ref="D45:D50" si="18">B45</f>
        <v>3870</v>
      </c>
      <c r="E45" s="60">
        <f t="shared" si="17"/>
        <v>1857.6000000000001</v>
      </c>
      <c r="F45" s="75">
        <f t="shared" ref="F45:F50" si="19">SUM(D45:E45)</f>
        <v>5727.6</v>
      </c>
      <c r="G45" s="66"/>
      <c r="H45" s="66"/>
    </row>
    <row r="46" spans="1:12" ht="15" x14ac:dyDescent="0.25">
      <c r="A46" s="16" t="s">
        <v>17</v>
      </c>
      <c r="B46" s="56">
        <f t="shared" si="15"/>
        <v>3200</v>
      </c>
      <c r="C46" s="59">
        <f t="shared" si="16"/>
        <v>3072</v>
      </c>
      <c r="D46" s="56">
        <f t="shared" si="18"/>
        <v>3200</v>
      </c>
      <c r="E46" s="60">
        <f t="shared" si="17"/>
        <v>1536</v>
      </c>
      <c r="F46" s="75">
        <f t="shared" si="19"/>
        <v>4736</v>
      </c>
      <c r="G46" s="66"/>
      <c r="H46" s="66"/>
    </row>
    <row r="47" spans="1:12" ht="15" x14ac:dyDescent="0.25">
      <c r="A47" s="16" t="s">
        <v>21</v>
      </c>
      <c r="B47" s="56">
        <f t="shared" si="15"/>
        <v>1800</v>
      </c>
      <c r="C47" s="59">
        <f t="shared" si="16"/>
        <v>1728</v>
      </c>
      <c r="D47" s="56">
        <f t="shared" si="18"/>
        <v>1800</v>
      </c>
      <c r="E47" s="60">
        <f t="shared" si="17"/>
        <v>864</v>
      </c>
      <c r="F47" s="75">
        <f t="shared" si="19"/>
        <v>2664</v>
      </c>
      <c r="G47" s="66"/>
      <c r="H47" s="66"/>
    </row>
    <row r="48" spans="1:12" ht="15" x14ac:dyDescent="0.25">
      <c r="A48" s="16" t="s">
        <v>18</v>
      </c>
      <c r="B48" s="56">
        <f t="shared" si="15"/>
        <v>1800</v>
      </c>
      <c r="C48" s="59">
        <f t="shared" si="16"/>
        <v>1728</v>
      </c>
      <c r="D48" s="56">
        <f t="shared" si="18"/>
        <v>1800</v>
      </c>
      <c r="E48" s="60">
        <f t="shared" si="17"/>
        <v>864</v>
      </c>
      <c r="F48" s="75">
        <f t="shared" si="19"/>
        <v>2664</v>
      </c>
      <c r="G48" s="66"/>
      <c r="H48" s="66"/>
    </row>
    <row r="49" spans="1:12" ht="15" x14ac:dyDescent="0.25">
      <c r="A49" s="16" t="s">
        <v>83</v>
      </c>
      <c r="B49" s="56">
        <f t="shared" si="15"/>
        <v>1567.5</v>
      </c>
      <c r="C49" s="59">
        <f t="shared" si="16"/>
        <v>1504.8000000000002</v>
      </c>
      <c r="D49" s="56">
        <f t="shared" si="18"/>
        <v>1567.5</v>
      </c>
      <c r="E49" s="60">
        <f t="shared" si="17"/>
        <v>752.40000000000009</v>
      </c>
      <c r="F49" s="75">
        <f t="shared" si="19"/>
        <v>2319.9</v>
      </c>
      <c r="G49" s="66"/>
      <c r="H49" s="66"/>
    </row>
    <row r="50" spans="1:12" ht="15" x14ac:dyDescent="0.25">
      <c r="A50" s="16" t="s">
        <v>13</v>
      </c>
      <c r="B50" s="56">
        <f t="shared" si="15"/>
        <v>1214.6557499999999</v>
      </c>
      <c r="C50" s="59">
        <f t="shared" si="16"/>
        <v>1166.06952</v>
      </c>
      <c r="D50" s="56">
        <f t="shared" si="18"/>
        <v>1214.6557499999999</v>
      </c>
      <c r="E50" s="60">
        <f t="shared" si="17"/>
        <v>583.03476000000001</v>
      </c>
      <c r="F50" s="75">
        <f t="shared" si="19"/>
        <v>1797.6905099999999</v>
      </c>
      <c r="G50" s="66"/>
      <c r="H50" s="66"/>
    </row>
    <row r="51" spans="1:12" ht="15.75" thickBot="1" x14ac:dyDescent="0.3">
      <c r="A51" s="76"/>
      <c r="B51" s="72"/>
      <c r="C51" s="72"/>
      <c r="D51" s="72"/>
      <c r="E51" s="72"/>
      <c r="F51" s="73"/>
      <c r="G51" s="65"/>
      <c r="H51" s="65"/>
    </row>
    <row r="52" spans="1:12" ht="15.75" thickBot="1" x14ac:dyDescent="0.3">
      <c r="A52" s="61" t="s">
        <v>80</v>
      </c>
      <c r="B52" s="62">
        <f>SUM(B44:B50)</f>
        <v>16552.155749999998</v>
      </c>
      <c r="C52" s="62">
        <f t="shared" ref="C52" si="20">SUM(C44:C50)</f>
        <v>15890.069520000001</v>
      </c>
      <c r="D52" s="62">
        <f>SUM(D44:D50)</f>
        <v>16552.155749999998</v>
      </c>
      <c r="E52" s="62">
        <f>SUM(E44:E50)</f>
        <v>7945.0347600000005</v>
      </c>
      <c r="F52" s="63">
        <f>SUM(F44:F50)</f>
        <v>24497.19051</v>
      </c>
      <c r="G52" s="67"/>
      <c r="H52" s="67"/>
    </row>
    <row r="55" spans="1:12" x14ac:dyDescent="0.2">
      <c r="L55" s="1">
        <v>23</v>
      </c>
    </row>
  </sheetData>
  <mergeCells count="31">
    <mergeCell ref="A37:K37"/>
    <mergeCell ref="A39:K39"/>
    <mergeCell ref="A41:F41"/>
    <mergeCell ref="K22:L22"/>
    <mergeCell ref="K23:L23"/>
    <mergeCell ref="K24:L24"/>
    <mergeCell ref="K33:L33"/>
    <mergeCell ref="K34:L34"/>
    <mergeCell ref="K27:L27"/>
    <mergeCell ref="K28:L28"/>
    <mergeCell ref="A30:L30"/>
    <mergeCell ref="K31:L31"/>
    <mergeCell ref="K32:L32"/>
    <mergeCell ref="K25:L25"/>
    <mergeCell ref="K26:L26"/>
    <mergeCell ref="K20:L20"/>
    <mergeCell ref="K21:L21"/>
    <mergeCell ref="A1:K1"/>
    <mergeCell ref="A3:K3"/>
    <mergeCell ref="L15:L16"/>
    <mergeCell ref="A19:B19"/>
    <mergeCell ref="A18:L18"/>
    <mergeCell ref="D19:E19"/>
    <mergeCell ref="F19:H19"/>
    <mergeCell ref="I19:J19"/>
    <mergeCell ref="K19:L19"/>
    <mergeCell ref="A6:B6"/>
    <mergeCell ref="D6:E6"/>
    <mergeCell ref="F6:H6"/>
    <mergeCell ref="I6:J6"/>
    <mergeCell ref="K6:L6"/>
  </mergeCells>
  <printOptions horizontalCentered="1"/>
  <pageMargins left="0.39370078740157483" right="0.39370078740157483" top="1.5748031496062993" bottom="1.1811023622047243" header="0.31496062992125984" footer="0.31496062992125984"/>
  <pageSetup paperSize="9" scale="51" orientation="landscape" r:id="rId1"/>
  <headerFooter>
    <oddFooter>&amp;C&amp;"Times New Roman,Normal"&amp;8Rua Antonio Chicalhoni, 209 – Bairro Santo Antônio, Louveira/SP - CEP 13.290-000Tel: (0**19)3848-1389 / Fax: (0**19)3848-1187e-mail: caritasparoquial@ig.com.br&amp;R&amp;"Times New Roman,Normal"&amp;8 15</oddFooter>
  </headerFooter>
  <rowBreaks count="1" manualBreakCount="1">
    <brk id="36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E19"/>
  <sheetViews>
    <sheetView view="pageLayout" zoomScaleNormal="100" zoomScaleSheetLayoutView="40" workbookViewId="0">
      <selection activeCell="H6" sqref="H6"/>
    </sheetView>
  </sheetViews>
  <sheetFormatPr defaultColWidth="8.85546875" defaultRowHeight="12" x14ac:dyDescent="0.2"/>
  <cols>
    <col min="1" max="1" width="39.7109375" style="1" bestFit="1" customWidth="1"/>
    <col min="2" max="2" width="10.85546875" style="1" bestFit="1" customWidth="1"/>
    <col min="3" max="3" width="12.28515625" style="1" bestFit="1" customWidth="1"/>
    <col min="4" max="4" width="21" style="1" bestFit="1" customWidth="1"/>
    <col min="5" max="5" width="22.28515625" style="1" bestFit="1" customWidth="1"/>
    <col min="6" max="6" width="11" style="1" bestFit="1" customWidth="1"/>
    <col min="7" max="16384" width="8.85546875" style="1"/>
  </cols>
  <sheetData>
    <row r="1" spans="1:5" s="3" customFormat="1" ht="15.6" customHeight="1" x14ac:dyDescent="0.2">
      <c r="A1" s="119" t="s">
        <v>103</v>
      </c>
      <c r="B1" s="119"/>
      <c r="C1" s="119"/>
      <c r="D1" s="119"/>
      <c r="E1" s="119"/>
    </row>
    <row r="3" spans="1:5" s="3" customFormat="1" ht="15.6" customHeight="1" x14ac:dyDescent="0.25">
      <c r="A3" s="120" t="s">
        <v>48</v>
      </c>
      <c r="B3" s="120"/>
      <c r="C3" s="120"/>
      <c r="D3" s="120"/>
      <c r="E3" s="120"/>
    </row>
    <row r="4" spans="1:5" ht="12.75" thickBot="1" x14ac:dyDescent="0.25"/>
    <row r="5" spans="1:5" s="7" customFormat="1" ht="15.75" thickBot="1" x14ac:dyDescent="0.3">
      <c r="A5" s="135" t="s">
        <v>91</v>
      </c>
      <c r="B5" s="136"/>
      <c r="C5" s="136"/>
      <c r="D5" s="136"/>
      <c r="E5" s="137"/>
    </row>
    <row r="6" spans="1:5" s="8" customFormat="1" ht="31.5" customHeight="1" x14ac:dyDescent="0.25">
      <c r="A6" s="78" t="s">
        <v>10</v>
      </c>
      <c r="B6" s="77" t="s">
        <v>66</v>
      </c>
      <c r="C6" s="96" t="s">
        <v>104</v>
      </c>
      <c r="D6" s="86" t="s">
        <v>27</v>
      </c>
      <c r="E6" s="79" t="s">
        <v>15</v>
      </c>
    </row>
    <row r="7" spans="1:5" s="12" customFormat="1" ht="13.9" customHeight="1" x14ac:dyDescent="0.25">
      <c r="A7" s="74" t="s">
        <v>67</v>
      </c>
      <c r="B7" s="16">
        <v>2</v>
      </c>
      <c r="C7" s="107">
        <v>670</v>
      </c>
      <c r="D7" s="9">
        <f>B7*C7</f>
        <v>1340</v>
      </c>
      <c r="E7" s="80">
        <f>D7*12</f>
        <v>16080</v>
      </c>
    </row>
    <row r="8" spans="1:5" s="12" customFormat="1" ht="13.9" customHeight="1" x14ac:dyDescent="0.25">
      <c r="A8" s="74" t="s">
        <v>68</v>
      </c>
      <c r="B8" s="16">
        <v>1</v>
      </c>
      <c r="C8" s="107">
        <v>1000</v>
      </c>
      <c r="D8" s="9">
        <f>B8*C8</f>
        <v>1000</v>
      </c>
      <c r="E8" s="80">
        <f>D8*12</f>
        <v>12000</v>
      </c>
    </row>
    <row r="9" spans="1:5" s="12" customFormat="1" ht="13.9" customHeight="1" thickBot="1" x14ac:dyDescent="0.3">
      <c r="A9" s="81" t="s">
        <v>90</v>
      </c>
      <c r="B9" s="82"/>
      <c r="C9" s="82"/>
      <c r="D9" s="83">
        <f>SUM(D7:D8)</f>
        <v>2340</v>
      </c>
      <c r="E9" s="84">
        <f>SUM(E7:E8)</f>
        <v>28080</v>
      </c>
    </row>
    <row r="10" spans="1:5" s="90" customFormat="1" ht="13.9" customHeight="1" thickBot="1" x14ac:dyDescent="0.3">
      <c r="A10" s="88"/>
      <c r="B10" s="88"/>
      <c r="C10" s="88"/>
      <c r="D10" s="89"/>
      <c r="E10" s="89"/>
    </row>
    <row r="11" spans="1:5" s="12" customFormat="1" ht="13.9" customHeight="1" x14ac:dyDescent="0.25">
      <c r="A11" s="85" t="s">
        <v>10</v>
      </c>
      <c r="B11" s="86" t="s">
        <v>66</v>
      </c>
      <c r="C11" s="86" t="s">
        <v>27</v>
      </c>
      <c r="D11" s="87" t="s">
        <v>15</v>
      </c>
      <c r="E11" s="102"/>
    </row>
    <row r="12" spans="1:5" s="12" customFormat="1" ht="13.9" customHeight="1" x14ac:dyDescent="0.25">
      <c r="A12" s="74" t="s">
        <v>73</v>
      </c>
      <c r="B12" s="16">
        <v>1</v>
      </c>
      <c r="C12" s="9">
        <v>600</v>
      </c>
      <c r="D12" s="80">
        <f>C12*12*1</f>
        <v>7200</v>
      </c>
      <c r="E12" s="103"/>
    </row>
    <row r="13" spans="1:5" s="12" customFormat="1" ht="13.9" customHeight="1" x14ac:dyDescent="0.25">
      <c r="A13" s="74" t="s">
        <v>74</v>
      </c>
      <c r="B13" s="16">
        <v>1</v>
      </c>
      <c r="C13" s="9">
        <v>200</v>
      </c>
      <c r="D13" s="80">
        <f>C13*12*1</f>
        <v>2400</v>
      </c>
      <c r="E13" s="103"/>
    </row>
    <row r="14" spans="1:5" s="15" customFormat="1" ht="13.9" customHeight="1" thickBot="1" x14ac:dyDescent="0.3">
      <c r="A14" s="81" t="s">
        <v>89</v>
      </c>
      <c r="B14" s="82"/>
      <c r="C14" s="83">
        <f>SUM(C12:C13)</f>
        <v>800</v>
      </c>
      <c r="D14" s="84">
        <f>SUM(D12:D13)</f>
        <v>9600</v>
      </c>
      <c r="E14" s="89"/>
    </row>
    <row r="15" spans="1:5" ht="12.75" thickBot="1" x14ac:dyDescent="0.25"/>
    <row r="16" spans="1:5" ht="15" x14ac:dyDescent="0.2">
      <c r="A16" s="135" t="s">
        <v>69</v>
      </c>
      <c r="B16" s="136"/>
      <c r="C16" s="136"/>
      <c r="D16" s="137"/>
      <c r="E16" s="104"/>
    </row>
    <row r="17" spans="1:5" x14ac:dyDescent="0.2">
      <c r="A17" s="78" t="s">
        <v>10</v>
      </c>
      <c r="B17" s="96" t="s">
        <v>71</v>
      </c>
      <c r="C17" s="96" t="s">
        <v>27</v>
      </c>
      <c r="D17" s="79" t="s">
        <v>15</v>
      </c>
      <c r="E17" s="105"/>
    </row>
    <row r="18" spans="1:5" x14ac:dyDescent="0.2">
      <c r="A18" s="74" t="s">
        <v>68</v>
      </c>
      <c r="B18" s="16" t="s">
        <v>70</v>
      </c>
      <c r="C18" s="9">
        <v>100</v>
      </c>
      <c r="D18" s="80">
        <f>C18*12*1</f>
        <v>1200</v>
      </c>
      <c r="E18" s="103"/>
    </row>
    <row r="19" spans="1:5" ht="12.75" thickBot="1" x14ac:dyDescent="0.25">
      <c r="A19" s="81" t="s">
        <v>72</v>
      </c>
      <c r="B19" s="82"/>
      <c r="C19" s="83">
        <f>SUM(C18:C18)</f>
        <v>100</v>
      </c>
      <c r="D19" s="84">
        <f>SUM(D18:D18)</f>
        <v>1200</v>
      </c>
      <c r="E19" s="106"/>
    </row>
  </sheetData>
  <mergeCells count="4">
    <mergeCell ref="A1:E1"/>
    <mergeCell ref="A3:E3"/>
    <mergeCell ref="A5:E5"/>
    <mergeCell ref="A16:D16"/>
  </mergeCells>
  <printOptions horizontalCentered="1"/>
  <pageMargins left="0.39370078740157483" right="0.39370078740157483" top="1.5748031496062993" bottom="1.1811023622047243" header="0.31496062992125984" footer="0.31496062992125984"/>
  <pageSetup paperSize="9" orientation="landscape" r:id="rId1"/>
  <headerFooter>
    <oddFooter>&amp;R&amp;"Times New Roman,Normal"&amp;8 24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D44"/>
  <sheetViews>
    <sheetView topLeftCell="A19" zoomScaleNormal="100" workbookViewId="0">
      <selection activeCell="C8" sqref="C8"/>
    </sheetView>
  </sheetViews>
  <sheetFormatPr defaultColWidth="8.85546875" defaultRowHeight="12.75" x14ac:dyDescent="0.2"/>
  <cols>
    <col min="1" max="1" width="21.140625" style="3" customWidth="1"/>
    <col min="2" max="2" width="40.140625" style="3" customWidth="1"/>
    <col min="3" max="3" width="20.7109375" style="35" customWidth="1"/>
    <col min="4" max="4" width="20.7109375" style="6" customWidth="1"/>
    <col min="5" max="16384" width="8.85546875" style="3"/>
  </cols>
  <sheetData>
    <row r="1" spans="1:4" ht="15" x14ac:dyDescent="0.2">
      <c r="A1" s="119" t="s">
        <v>105</v>
      </c>
      <c r="B1" s="119"/>
      <c r="C1" s="119"/>
      <c r="D1" s="119"/>
    </row>
    <row r="3" spans="1:4" ht="15.75" x14ac:dyDescent="0.25">
      <c r="A3" s="120" t="s">
        <v>26</v>
      </c>
      <c r="B3" s="120"/>
      <c r="C3" s="120"/>
      <c r="D3" s="120"/>
    </row>
    <row r="4" spans="1:4" x14ac:dyDescent="0.2">
      <c r="A4" s="4" t="s">
        <v>2</v>
      </c>
      <c r="B4" s="4"/>
      <c r="C4" s="5"/>
      <c r="D4" s="5"/>
    </row>
    <row r="5" spans="1:4" s="30" customFormat="1" x14ac:dyDescent="0.25">
      <c r="A5" s="28" t="s">
        <v>30</v>
      </c>
      <c r="B5" s="144" t="s">
        <v>3</v>
      </c>
      <c r="C5" s="146" t="s">
        <v>32</v>
      </c>
      <c r="D5" s="146"/>
    </row>
    <row r="6" spans="1:4" s="30" customFormat="1" x14ac:dyDescent="0.25">
      <c r="A6" s="31" t="s">
        <v>31</v>
      </c>
      <c r="B6" s="145"/>
      <c r="C6" s="33" t="s">
        <v>28</v>
      </c>
      <c r="D6" s="33" t="s">
        <v>29</v>
      </c>
    </row>
    <row r="7" spans="1:4" s="26" customFormat="1" x14ac:dyDescent="0.2">
      <c r="A7" s="149" t="s">
        <v>33</v>
      </c>
      <c r="B7" s="37" t="s">
        <v>34</v>
      </c>
      <c r="C7" s="38">
        <f>D7/12</f>
        <v>400</v>
      </c>
      <c r="D7" s="39">
        <v>4800</v>
      </c>
    </row>
    <row r="8" spans="1:4" s="26" customFormat="1" ht="25.5" x14ac:dyDescent="0.2">
      <c r="A8" s="155"/>
      <c r="B8" s="40" t="s">
        <v>95</v>
      </c>
      <c r="C8" s="41">
        <f>D8/12</f>
        <v>1308.5658333333333</v>
      </c>
      <c r="D8" s="39">
        <v>15702.79</v>
      </c>
    </row>
    <row r="9" spans="1:4" s="26" customFormat="1" x14ac:dyDescent="0.2">
      <c r="A9" s="155"/>
      <c r="B9" s="94" t="s">
        <v>94</v>
      </c>
      <c r="C9" s="95">
        <f>SUM(C7:C8)</f>
        <v>1708.5658333333333</v>
      </c>
      <c r="D9" s="91">
        <f>SUM(D7:D8)</f>
        <v>20502.79</v>
      </c>
    </row>
    <row r="10" spans="1:4" s="26" customFormat="1" x14ac:dyDescent="0.2">
      <c r="A10" s="155"/>
      <c r="B10" s="40" t="s">
        <v>96</v>
      </c>
      <c r="C10" s="41">
        <f>D10/12</f>
        <v>153.33333333333334</v>
      </c>
      <c r="D10" s="39">
        <v>1840</v>
      </c>
    </row>
    <row r="11" spans="1:4" s="26" customFormat="1" x14ac:dyDescent="0.2">
      <c r="A11" s="155"/>
      <c r="B11" s="40" t="s">
        <v>20</v>
      </c>
      <c r="C11" s="41">
        <f>D11/12</f>
        <v>133.33333333333334</v>
      </c>
      <c r="D11" s="39">
        <v>1600</v>
      </c>
    </row>
    <row r="12" spans="1:4" s="36" customFormat="1" x14ac:dyDescent="0.2">
      <c r="A12" s="150"/>
      <c r="B12" s="93" t="s">
        <v>92</v>
      </c>
      <c r="C12" s="92">
        <f>SUM(C10:C11)</f>
        <v>286.66666666666669</v>
      </c>
      <c r="D12" s="92">
        <f>SUM(D10:D11)</f>
        <v>3440</v>
      </c>
    </row>
    <row r="13" spans="1:4" s="26" customFormat="1" x14ac:dyDescent="0.2">
      <c r="C13" s="34"/>
      <c r="D13" s="27"/>
    </row>
    <row r="14" spans="1:4" s="30" customFormat="1" x14ac:dyDescent="0.25">
      <c r="A14" s="28" t="s">
        <v>30</v>
      </c>
      <c r="B14" s="144" t="s">
        <v>3</v>
      </c>
      <c r="C14" s="146" t="s">
        <v>32</v>
      </c>
      <c r="D14" s="146"/>
    </row>
    <row r="15" spans="1:4" s="30" customFormat="1" x14ac:dyDescent="0.25">
      <c r="A15" s="31" t="s">
        <v>31</v>
      </c>
      <c r="B15" s="145"/>
      <c r="C15" s="33" t="s">
        <v>28</v>
      </c>
      <c r="D15" s="33" t="s">
        <v>29</v>
      </c>
    </row>
    <row r="16" spans="1:4" s="26" customFormat="1" x14ac:dyDescent="0.2">
      <c r="A16" s="141" t="s">
        <v>35</v>
      </c>
      <c r="B16" s="37" t="s">
        <v>36</v>
      </c>
      <c r="C16" s="38">
        <v>450</v>
      </c>
      <c r="D16" s="39">
        <f t="shared" ref="D16:D18" si="0">C16*12</f>
        <v>5400</v>
      </c>
    </row>
    <row r="17" spans="1:4" s="26" customFormat="1" x14ac:dyDescent="0.2">
      <c r="A17" s="142"/>
      <c r="B17" s="37" t="s">
        <v>63</v>
      </c>
      <c r="C17" s="38">
        <v>250</v>
      </c>
      <c r="D17" s="39">
        <f t="shared" si="0"/>
        <v>3000</v>
      </c>
    </row>
    <row r="18" spans="1:4" s="26" customFormat="1" ht="13.9" customHeight="1" x14ac:dyDescent="0.2">
      <c r="A18" s="143"/>
      <c r="B18" s="40" t="s">
        <v>37</v>
      </c>
      <c r="C18" s="41">
        <v>500</v>
      </c>
      <c r="D18" s="39">
        <f t="shared" si="0"/>
        <v>6000</v>
      </c>
    </row>
    <row r="19" spans="1:4" s="36" customFormat="1" x14ac:dyDescent="0.2">
      <c r="A19" s="140" t="s">
        <v>1</v>
      </c>
      <c r="B19" s="140"/>
      <c r="C19" s="92">
        <f>SUM(C16:C18)</f>
        <v>1200</v>
      </c>
      <c r="D19" s="92">
        <f>SUM(D16:D18)</f>
        <v>14400</v>
      </c>
    </row>
    <row r="21" spans="1:4" s="30" customFormat="1" x14ac:dyDescent="0.25">
      <c r="A21" s="29" t="s">
        <v>30</v>
      </c>
      <c r="B21" s="144" t="s">
        <v>3</v>
      </c>
      <c r="C21" s="146" t="s">
        <v>32</v>
      </c>
      <c r="D21" s="146"/>
    </row>
    <row r="22" spans="1:4" s="30" customFormat="1" x14ac:dyDescent="0.25">
      <c r="A22" s="32" t="s">
        <v>31</v>
      </c>
      <c r="B22" s="145"/>
      <c r="C22" s="33" t="s">
        <v>28</v>
      </c>
      <c r="D22" s="33" t="s">
        <v>29</v>
      </c>
    </row>
    <row r="23" spans="1:4" s="30" customFormat="1" ht="12.75" customHeight="1" x14ac:dyDescent="0.25">
      <c r="A23" s="141" t="s">
        <v>62</v>
      </c>
      <c r="B23" s="141" t="s">
        <v>61</v>
      </c>
      <c r="C23" s="153">
        <f>D23/12</f>
        <v>125</v>
      </c>
      <c r="D23" s="153">
        <v>1500</v>
      </c>
    </row>
    <row r="24" spans="1:4" s="30" customFormat="1" x14ac:dyDescent="0.25">
      <c r="A24" s="142"/>
      <c r="B24" s="143"/>
      <c r="C24" s="154"/>
      <c r="D24" s="154"/>
    </row>
    <row r="25" spans="1:4" s="30" customFormat="1" ht="15" customHeight="1" x14ac:dyDescent="0.25">
      <c r="A25" s="142"/>
      <c r="B25" s="149" t="s">
        <v>65</v>
      </c>
      <c r="C25" s="151">
        <f>D25/12</f>
        <v>188.33333333333334</v>
      </c>
      <c r="D25" s="151">
        <v>2260</v>
      </c>
    </row>
    <row r="26" spans="1:4" s="30" customFormat="1" x14ac:dyDescent="0.25">
      <c r="A26" s="143"/>
      <c r="B26" s="150"/>
      <c r="C26" s="152"/>
      <c r="D26" s="152"/>
    </row>
    <row r="27" spans="1:4" s="30" customFormat="1" x14ac:dyDescent="0.2">
      <c r="A27" s="140" t="s">
        <v>92</v>
      </c>
      <c r="B27" s="140"/>
      <c r="C27" s="92">
        <f>SUM(C20:C25)</f>
        <v>313.33333333333337</v>
      </c>
      <c r="D27" s="92">
        <f>SUM(D20:D25)</f>
        <v>3760</v>
      </c>
    </row>
    <row r="28" spans="1:4" s="44" customFormat="1" ht="25.5" x14ac:dyDescent="0.25">
      <c r="A28" s="42" t="s">
        <v>45</v>
      </c>
      <c r="B28" s="147" t="s">
        <v>44</v>
      </c>
      <c r="C28" s="138">
        <v>800</v>
      </c>
      <c r="D28" s="138">
        <f>C28*12</f>
        <v>9600</v>
      </c>
    </row>
    <row r="29" spans="1:4" s="26" customFormat="1" x14ac:dyDescent="0.2">
      <c r="A29" s="43" t="s">
        <v>43</v>
      </c>
      <c r="B29" s="148"/>
      <c r="C29" s="139"/>
      <c r="D29" s="139"/>
    </row>
    <row r="30" spans="1:4" s="36" customFormat="1" x14ac:dyDescent="0.2">
      <c r="A30" s="140" t="s">
        <v>64</v>
      </c>
      <c r="B30" s="140"/>
      <c r="C30" s="92">
        <f>SUM(C23:C29)</f>
        <v>1426.6666666666667</v>
      </c>
      <c r="D30" s="92">
        <f>D28</f>
        <v>9600</v>
      </c>
    </row>
    <row r="32" spans="1:4" s="30" customFormat="1" x14ac:dyDescent="0.25">
      <c r="A32" s="28" t="s">
        <v>30</v>
      </c>
      <c r="B32" s="144" t="s">
        <v>3</v>
      </c>
      <c r="C32" s="146" t="s">
        <v>32</v>
      </c>
      <c r="D32" s="146"/>
    </row>
    <row r="33" spans="1:4" s="30" customFormat="1" x14ac:dyDescent="0.25">
      <c r="A33" s="31" t="s">
        <v>31</v>
      </c>
      <c r="B33" s="145"/>
      <c r="C33" s="33" t="s">
        <v>28</v>
      </c>
      <c r="D33" s="33" t="s">
        <v>29</v>
      </c>
    </row>
    <row r="34" spans="1:4" s="26" customFormat="1" x14ac:dyDescent="0.2">
      <c r="A34" s="141" t="s">
        <v>38</v>
      </c>
      <c r="B34" s="37" t="s">
        <v>39</v>
      </c>
      <c r="C34" s="38">
        <v>550</v>
      </c>
      <c r="D34" s="39">
        <f>C34*12</f>
        <v>6600</v>
      </c>
    </row>
    <row r="35" spans="1:4" s="26" customFormat="1" x14ac:dyDescent="0.2">
      <c r="A35" s="142"/>
      <c r="B35" s="37" t="s">
        <v>40</v>
      </c>
      <c r="C35" s="38">
        <v>50</v>
      </c>
      <c r="D35" s="39">
        <f t="shared" ref="D35:D37" si="1">C35*12</f>
        <v>600</v>
      </c>
    </row>
    <row r="36" spans="1:4" s="26" customFormat="1" x14ac:dyDescent="0.2">
      <c r="A36" s="142"/>
      <c r="B36" s="37" t="s">
        <v>41</v>
      </c>
      <c r="C36" s="38">
        <f>D36/12</f>
        <v>41.666666666666664</v>
      </c>
      <c r="D36" s="39">
        <v>500</v>
      </c>
    </row>
    <row r="37" spans="1:4" s="26" customFormat="1" ht="13.9" customHeight="1" x14ac:dyDescent="0.2">
      <c r="A37" s="143"/>
      <c r="B37" s="40" t="s">
        <v>42</v>
      </c>
      <c r="C37" s="41">
        <v>500</v>
      </c>
      <c r="D37" s="39">
        <f t="shared" si="1"/>
        <v>6000</v>
      </c>
    </row>
    <row r="38" spans="1:4" s="36" customFormat="1" x14ac:dyDescent="0.2">
      <c r="A38" s="140" t="s">
        <v>93</v>
      </c>
      <c r="B38" s="140"/>
      <c r="C38" s="92">
        <f>SUM(C34:C37)</f>
        <v>1141.6666666666665</v>
      </c>
      <c r="D38" s="92">
        <f>SUM(D34:D37)</f>
        <v>13700</v>
      </c>
    </row>
    <row r="40" spans="1:4" s="30" customFormat="1" x14ac:dyDescent="0.25">
      <c r="A40" s="29" t="s">
        <v>30</v>
      </c>
      <c r="B40" s="144" t="s">
        <v>3</v>
      </c>
      <c r="C40" s="146" t="s">
        <v>32</v>
      </c>
      <c r="D40" s="146"/>
    </row>
    <row r="41" spans="1:4" s="30" customFormat="1" x14ac:dyDescent="0.25">
      <c r="A41" s="32" t="s">
        <v>31</v>
      </c>
      <c r="B41" s="145"/>
      <c r="C41" s="33" t="s">
        <v>28</v>
      </c>
      <c r="D41" s="33" t="s">
        <v>29</v>
      </c>
    </row>
    <row r="42" spans="1:4" s="44" customFormat="1" ht="25.5" x14ac:dyDescent="0.25">
      <c r="A42" s="42" t="s">
        <v>46</v>
      </c>
      <c r="B42" s="147" t="s">
        <v>47</v>
      </c>
      <c r="C42" s="138">
        <v>120</v>
      </c>
      <c r="D42" s="138">
        <f>C42*12</f>
        <v>1440</v>
      </c>
    </row>
    <row r="43" spans="1:4" s="26" customFormat="1" x14ac:dyDescent="0.2">
      <c r="A43" s="43" t="s">
        <v>43</v>
      </c>
      <c r="B43" s="148"/>
      <c r="C43" s="139"/>
      <c r="D43" s="139"/>
    </row>
    <row r="44" spans="1:4" s="36" customFormat="1" x14ac:dyDescent="0.2">
      <c r="A44" s="140" t="s">
        <v>64</v>
      </c>
      <c r="B44" s="140"/>
      <c r="C44" s="92">
        <f>SUM(C42:C42)</f>
        <v>120</v>
      </c>
      <c r="D44" s="92">
        <f>SUM(D42:D42)</f>
        <v>1440</v>
      </c>
    </row>
  </sheetData>
  <mergeCells count="33">
    <mergeCell ref="A19:B19"/>
    <mergeCell ref="A1:D1"/>
    <mergeCell ref="A3:D3"/>
    <mergeCell ref="B14:B15"/>
    <mergeCell ref="C14:D14"/>
    <mergeCell ref="A16:A18"/>
    <mergeCell ref="A7:A12"/>
    <mergeCell ref="B5:B6"/>
    <mergeCell ref="C5:D5"/>
    <mergeCell ref="B32:B33"/>
    <mergeCell ref="C32:D32"/>
    <mergeCell ref="B21:B22"/>
    <mergeCell ref="C21:D21"/>
    <mergeCell ref="A30:B30"/>
    <mergeCell ref="B28:B29"/>
    <mergeCell ref="C28:C29"/>
    <mergeCell ref="D28:D29"/>
    <mergeCell ref="A27:B27"/>
    <mergeCell ref="B25:B26"/>
    <mergeCell ref="C25:C26"/>
    <mergeCell ref="D25:D26"/>
    <mergeCell ref="B23:B24"/>
    <mergeCell ref="C23:C24"/>
    <mergeCell ref="D23:D24"/>
    <mergeCell ref="A23:A26"/>
    <mergeCell ref="C42:C43"/>
    <mergeCell ref="D42:D43"/>
    <mergeCell ref="A44:B44"/>
    <mergeCell ref="A34:A37"/>
    <mergeCell ref="A38:B38"/>
    <mergeCell ref="B40:B41"/>
    <mergeCell ref="C40:D40"/>
    <mergeCell ref="B42:B43"/>
  </mergeCells>
  <printOptions horizontalCentered="1"/>
  <pageMargins left="0.39370078740157483" right="0.39370078740157483" top="1.5748031496062993" bottom="1.1811023622047243" header="0.31496062992125984" footer="0.31496062992125984"/>
  <pageSetup paperSize="9" scale="67" fitToHeight="4" orientation="landscape" r:id="rId1"/>
  <headerFooter>
    <oddFooter>&amp;R&amp;"Times New Roman,Normal"&amp;8 25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tabSelected="1" workbookViewId="0">
      <selection activeCell="F10" sqref="F10"/>
    </sheetView>
  </sheetViews>
  <sheetFormatPr defaultColWidth="8.85546875" defaultRowHeight="15" x14ac:dyDescent="0.25"/>
  <cols>
    <col min="1" max="1" width="30.7109375" style="46" bestFit="1" customWidth="1"/>
    <col min="2" max="3" width="20.7109375" style="47" customWidth="1"/>
    <col min="4" max="4" width="25.140625" style="47" bestFit="1" customWidth="1"/>
    <col min="5" max="5" width="20.7109375" style="47" customWidth="1"/>
    <col min="6" max="6" width="14.28515625" style="97" bestFit="1" customWidth="1"/>
    <col min="7" max="16384" width="8.85546875" style="46"/>
  </cols>
  <sheetData>
    <row r="1" spans="1:6" x14ac:dyDescent="0.25">
      <c r="A1" s="156" t="s">
        <v>116</v>
      </c>
      <c r="B1" s="156"/>
      <c r="C1" s="156"/>
      <c r="D1" s="156"/>
      <c r="E1" s="156"/>
    </row>
    <row r="3" spans="1:6" s="48" customFormat="1" ht="30" x14ac:dyDescent="0.25">
      <c r="A3" s="108" t="s">
        <v>55</v>
      </c>
      <c r="B3" s="109" t="s">
        <v>56</v>
      </c>
      <c r="C3" s="109" t="s">
        <v>87</v>
      </c>
      <c r="D3" s="109" t="s">
        <v>88</v>
      </c>
      <c r="E3" s="109" t="s">
        <v>57</v>
      </c>
      <c r="F3" s="98"/>
    </row>
    <row r="4" spans="1:6" s="49" customFormat="1" x14ac:dyDescent="0.25">
      <c r="A4" s="51" t="s">
        <v>53</v>
      </c>
      <c r="B4" s="52">
        <f>SUM(C4:E4)</f>
        <v>304233.54414037499</v>
      </c>
      <c r="C4" s="52">
        <v>0</v>
      </c>
      <c r="D4" s="52">
        <f>RH!K33</f>
        <v>292408.02414037497</v>
      </c>
      <c r="E4" s="52">
        <f>RH!K32</f>
        <v>11825.52</v>
      </c>
      <c r="F4" s="99"/>
    </row>
    <row r="5" spans="1:6" s="49" customFormat="1" x14ac:dyDescent="0.25">
      <c r="A5" s="51" t="s">
        <v>81</v>
      </c>
      <c r="B5" s="52">
        <f t="shared" ref="B5:B11" si="0">SUM(C5:E5)</f>
        <v>24497.19051</v>
      </c>
      <c r="C5" s="52">
        <v>0</v>
      </c>
      <c r="D5" s="52">
        <f>RH!F52</f>
        <v>24497.19051</v>
      </c>
      <c r="E5" s="52">
        <v>0</v>
      </c>
      <c r="F5" s="99"/>
    </row>
    <row r="6" spans="1:6" s="49" customFormat="1" x14ac:dyDescent="0.25">
      <c r="A6" s="51" t="s">
        <v>54</v>
      </c>
      <c r="B6" s="52">
        <f t="shared" si="0"/>
        <v>37680</v>
      </c>
      <c r="C6" s="52">
        <f>EDUCADORES!D14</f>
        <v>9600</v>
      </c>
      <c r="D6" s="52">
        <f>EDUCADORES!E9</f>
        <v>28080</v>
      </c>
      <c r="E6" s="52">
        <f>EDUCADORES!E19</f>
        <v>0</v>
      </c>
      <c r="F6" s="99"/>
    </row>
    <row r="7" spans="1:6" s="49" customFormat="1" x14ac:dyDescent="0.25">
      <c r="A7" s="51" t="s">
        <v>33</v>
      </c>
      <c r="B7" s="52">
        <f t="shared" si="0"/>
        <v>23942.79</v>
      </c>
      <c r="C7" s="52">
        <f>'OUTRAS CATEGORIAS'!D12</f>
        <v>3440</v>
      </c>
      <c r="D7" s="52">
        <f>'OUTRAS CATEGORIAS'!D9</f>
        <v>20502.79</v>
      </c>
      <c r="E7" s="52">
        <v>0</v>
      </c>
      <c r="F7" s="99"/>
    </row>
    <row r="8" spans="1:6" s="49" customFormat="1" x14ac:dyDescent="0.25">
      <c r="A8" s="51" t="s">
        <v>35</v>
      </c>
      <c r="B8" s="52">
        <f t="shared" si="0"/>
        <v>14400</v>
      </c>
      <c r="C8" s="52">
        <v>0</v>
      </c>
      <c r="D8" s="52">
        <f>'OUTRAS CATEGORIAS'!D19</f>
        <v>14400</v>
      </c>
      <c r="E8" s="52">
        <v>0</v>
      </c>
      <c r="F8" s="99"/>
    </row>
    <row r="9" spans="1:6" s="49" customFormat="1" x14ac:dyDescent="0.25">
      <c r="A9" s="51" t="s">
        <v>45</v>
      </c>
      <c r="B9" s="52">
        <f t="shared" si="0"/>
        <v>13360</v>
      </c>
      <c r="C9" s="52">
        <f>'OUTRAS CATEGORIAS'!D27</f>
        <v>3760</v>
      </c>
      <c r="D9" s="53">
        <v>0</v>
      </c>
      <c r="E9" s="52">
        <f>'OUTRAS CATEGORIAS'!D30</f>
        <v>9600</v>
      </c>
      <c r="F9" s="99"/>
    </row>
    <row r="10" spans="1:6" s="49" customFormat="1" x14ac:dyDescent="0.25">
      <c r="A10" s="51" t="s">
        <v>38</v>
      </c>
      <c r="B10" s="52">
        <f t="shared" si="0"/>
        <v>13700</v>
      </c>
      <c r="C10" s="52">
        <v>0</v>
      </c>
      <c r="D10" s="52">
        <f>'OUTRAS CATEGORIAS'!D38</f>
        <v>13700</v>
      </c>
      <c r="E10" s="52">
        <v>0</v>
      </c>
      <c r="F10" s="99"/>
    </row>
    <row r="11" spans="1:6" s="49" customFormat="1" x14ac:dyDescent="0.25">
      <c r="A11" s="51" t="s">
        <v>46</v>
      </c>
      <c r="B11" s="52">
        <f t="shared" si="0"/>
        <v>1440</v>
      </c>
      <c r="C11" s="52">
        <v>0</v>
      </c>
      <c r="D11" s="53">
        <v>0</v>
      </c>
      <c r="E11" s="53">
        <f>'OUTRAS CATEGORIAS'!D44</f>
        <v>1440</v>
      </c>
      <c r="F11" s="99"/>
    </row>
    <row r="12" spans="1:6" s="45" customFormat="1" x14ac:dyDescent="0.25">
      <c r="A12" s="113" t="s">
        <v>1</v>
      </c>
      <c r="B12" s="114">
        <f>SUM(B4:B11)</f>
        <v>433253.52465037495</v>
      </c>
      <c r="C12" s="114">
        <f>SUM(C4:C11)</f>
        <v>16800</v>
      </c>
      <c r="D12" s="114">
        <f>SUM(D4:D11)</f>
        <v>393588.00465037493</v>
      </c>
      <c r="E12" s="114">
        <f>SUM(E4:E11)</f>
        <v>22865.52</v>
      </c>
      <c r="F12" s="100"/>
    </row>
    <row r="13" spans="1:6" x14ac:dyDescent="0.25">
      <c r="B13" s="50"/>
      <c r="C13" s="50">
        <f>SUM(C12:D12)</f>
        <v>410388.00465037493</v>
      </c>
      <c r="D13" s="50"/>
      <c r="E13" s="50"/>
    </row>
    <row r="14" spans="1:6" x14ac:dyDescent="0.25">
      <c r="A14" s="158" t="s">
        <v>115</v>
      </c>
      <c r="B14" s="158"/>
      <c r="C14" s="158"/>
      <c r="D14" s="158"/>
      <c r="E14" s="158"/>
    </row>
    <row r="15" spans="1:6" x14ac:dyDescent="0.25">
      <c r="B15" s="50"/>
      <c r="C15" s="50"/>
      <c r="D15" s="50"/>
      <c r="E15" s="50"/>
    </row>
    <row r="16" spans="1:6" x14ac:dyDescent="0.25">
      <c r="A16" s="110"/>
      <c r="B16" s="157" t="s">
        <v>97</v>
      </c>
      <c r="C16" s="157"/>
      <c r="D16" s="157"/>
      <c r="E16" s="157"/>
    </row>
    <row r="17" spans="1:5" x14ac:dyDescent="0.25">
      <c r="A17" s="108" t="s">
        <v>55</v>
      </c>
      <c r="B17" s="111" t="s">
        <v>99</v>
      </c>
      <c r="C17" s="111" t="s">
        <v>100</v>
      </c>
      <c r="D17" s="112" t="s">
        <v>101</v>
      </c>
      <c r="E17" s="112" t="s">
        <v>1</v>
      </c>
    </row>
    <row r="18" spans="1:5" x14ac:dyDescent="0.25">
      <c r="A18" s="51" t="s">
        <v>53</v>
      </c>
      <c r="B18" s="54">
        <f t="shared" ref="B18:B25" si="1">D4/12</f>
        <v>24367.335345031246</v>
      </c>
      <c r="C18" s="54">
        <f t="shared" ref="C18:C25" si="2">D4/12</f>
        <v>24367.335345031246</v>
      </c>
      <c r="D18" s="54">
        <f t="shared" ref="D18:D25" si="3">D4/12</f>
        <v>24367.335345031246</v>
      </c>
      <c r="E18" s="54">
        <f>B18+(D18*11)</f>
        <v>292408.02414037491</v>
      </c>
    </row>
    <row r="19" spans="1:5" x14ac:dyDescent="0.25">
      <c r="A19" s="51" t="s">
        <v>81</v>
      </c>
      <c r="B19" s="54">
        <f t="shared" si="1"/>
        <v>2041.4325425</v>
      </c>
      <c r="C19" s="54">
        <f t="shared" si="2"/>
        <v>2041.4325425</v>
      </c>
      <c r="D19" s="54">
        <f t="shared" si="3"/>
        <v>2041.4325425</v>
      </c>
      <c r="E19" s="54">
        <f>B19+(D19*11)</f>
        <v>24497.190509999997</v>
      </c>
    </row>
    <row r="20" spans="1:5" x14ac:dyDescent="0.25">
      <c r="A20" s="51" t="s">
        <v>54</v>
      </c>
      <c r="B20" s="54">
        <f t="shared" si="1"/>
        <v>2340</v>
      </c>
      <c r="C20" s="54">
        <f t="shared" si="2"/>
        <v>2340</v>
      </c>
      <c r="D20" s="54">
        <f t="shared" si="3"/>
        <v>2340</v>
      </c>
      <c r="E20" s="54">
        <f t="shared" ref="E20:E25" si="4">B20+(D20*11)</f>
        <v>28080</v>
      </c>
    </row>
    <row r="21" spans="1:5" x14ac:dyDescent="0.25">
      <c r="A21" s="51" t="s">
        <v>33</v>
      </c>
      <c r="B21" s="54">
        <f t="shared" si="1"/>
        <v>1708.5658333333333</v>
      </c>
      <c r="C21" s="54">
        <f t="shared" si="2"/>
        <v>1708.5658333333333</v>
      </c>
      <c r="D21" s="54">
        <f t="shared" si="3"/>
        <v>1708.5658333333333</v>
      </c>
      <c r="E21" s="54">
        <f t="shared" si="4"/>
        <v>20502.79</v>
      </c>
    </row>
    <row r="22" spans="1:5" x14ac:dyDescent="0.25">
      <c r="A22" s="51" t="s">
        <v>35</v>
      </c>
      <c r="B22" s="54">
        <f t="shared" si="1"/>
        <v>1200</v>
      </c>
      <c r="C22" s="54">
        <f t="shared" si="2"/>
        <v>1200</v>
      </c>
      <c r="D22" s="54">
        <f t="shared" si="3"/>
        <v>1200</v>
      </c>
      <c r="E22" s="54">
        <f t="shared" si="4"/>
        <v>14400</v>
      </c>
    </row>
    <row r="23" spans="1:5" x14ac:dyDescent="0.25">
      <c r="A23" s="51" t="s">
        <v>45</v>
      </c>
      <c r="B23" s="54">
        <f t="shared" si="1"/>
        <v>0</v>
      </c>
      <c r="C23" s="54">
        <f t="shared" si="2"/>
        <v>0</v>
      </c>
      <c r="D23" s="54">
        <f t="shared" si="3"/>
        <v>0</v>
      </c>
      <c r="E23" s="54">
        <f t="shared" si="4"/>
        <v>0</v>
      </c>
    </row>
    <row r="24" spans="1:5" x14ac:dyDescent="0.25">
      <c r="A24" s="51" t="s">
        <v>38</v>
      </c>
      <c r="B24" s="54">
        <f t="shared" si="1"/>
        <v>1141.6666666666667</v>
      </c>
      <c r="C24" s="54">
        <f t="shared" si="2"/>
        <v>1141.6666666666667</v>
      </c>
      <c r="D24" s="54">
        <f t="shared" si="3"/>
        <v>1141.6666666666667</v>
      </c>
      <c r="E24" s="54">
        <f t="shared" si="4"/>
        <v>13700</v>
      </c>
    </row>
    <row r="25" spans="1:5" x14ac:dyDescent="0.25">
      <c r="A25" s="51" t="s">
        <v>46</v>
      </c>
      <c r="B25" s="54">
        <f t="shared" si="1"/>
        <v>0</v>
      </c>
      <c r="C25" s="54">
        <f t="shared" si="2"/>
        <v>0</v>
      </c>
      <c r="D25" s="54">
        <f t="shared" si="3"/>
        <v>0</v>
      </c>
      <c r="E25" s="54">
        <f t="shared" si="4"/>
        <v>0</v>
      </c>
    </row>
    <row r="26" spans="1:5" x14ac:dyDescent="0.25">
      <c r="A26" s="113" t="s">
        <v>1</v>
      </c>
      <c r="B26" s="114">
        <f>SUM(B18:B25)</f>
        <v>32799.000387531247</v>
      </c>
      <c r="C26" s="114">
        <f>SUM(C18:C25)</f>
        <v>32799.000387531247</v>
      </c>
      <c r="D26" s="114">
        <f>SUM(D18:D25)</f>
        <v>32799.000387531247</v>
      </c>
      <c r="E26" s="114">
        <f>SUM(E18:E25)</f>
        <v>393588.00465037487</v>
      </c>
    </row>
    <row r="29" spans="1:5" x14ac:dyDescent="0.25">
      <c r="A29" s="110"/>
      <c r="B29" s="157" t="s">
        <v>98</v>
      </c>
      <c r="C29" s="157"/>
      <c r="D29" s="157"/>
      <c r="E29" s="157"/>
    </row>
    <row r="30" spans="1:5" x14ac:dyDescent="0.25">
      <c r="A30" s="108" t="s">
        <v>55</v>
      </c>
      <c r="B30" s="111" t="s">
        <v>99</v>
      </c>
      <c r="C30" s="111" t="s">
        <v>100</v>
      </c>
      <c r="D30" s="112" t="s">
        <v>101</v>
      </c>
      <c r="E30" s="112" t="s">
        <v>1</v>
      </c>
    </row>
    <row r="31" spans="1:5" x14ac:dyDescent="0.25">
      <c r="A31" s="51" t="s">
        <v>53</v>
      </c>
      <c r="B31" s="54">
        <f t="shared" ref="B31:B38" si="5">C4/12</f>
        <v>0</v>
      </c>
      <c r="C31" s="54">
        <f t="shared" ref="C31:C38" si="6">C4/12</f>
        <v>0</v>
      </c>
      <c r="D31" s="54">
        <f t="shared" ref="D31:D38" si="7">C4/12</f>
        <v>0</v>
      </c>
      <c r="E31" s="54">
        <f>B31+(D31*11)</f>
        <v>0</v>
      </c>
    </row>
    <row r="32" spans="1:5" x14ac:dyDescent="0.25">
      <c r="A32" s="51" t="s">
        <v>81</v>
      </c>
      <c r="B32" s="54">
        <f t="shared" si="5"/>
        <v>0</v>
      </c>
      <c r="C32" s="54">
        <f t="shared" si="6"/>
        <v>0</v>
      </c>
      <c r="D32" s="54">
        <f t="shared" si="7"/>
        <v>0</v>
      </c>
      <c r="E32" s="54">
        <f>G5/12</f>
        <v>0</v>
      </c>
    </row>
    <row r="33" spans="1:5" x14ac:dyDescent="0.25">
      <c r="A33" s="51" t="s">
        <v>54</v>
      </c>
      <c r="B33" s="54">
        <f t="shared" si="5"/>
        <v>800</v>
      </c>
      <c r="C33" s="54">
        <f t="shared" si="6"/>
        <v>800</v>
      </c>
      <c r="D33" s="54">
        <f t="shared" si="7"/>
        <v>800</v>
      </c>
      <c r="E33" s="54">
        <f t="shared" ref="E33:E38" si="8">B33+(D33*11)</f>
        <v>9600</v>
      </c>
    </row>
    <row r="34" spans="1:5" x14ac:dyDescent="0.25">
      <c r="A34" s="51" t="s">
        <v>33</v>
      </c>
      <c r="B34" s="54">
        <f t="shared" si="5"/>
        <v>286.66666666666669</v>
      </c>
      <c r="C34" s="54">
        <f t="shared" si="6"/>
        <v>286.66666666666669</v>
      </c>
      <c r="D34" s="54">
        <f t="shared" si="7"/>
        <v>286.66666666666669</v>
      </c>
      <c r="E34" s="54">
        <f t="shared" si="8"/>
        <v>3440</v>
      </c>
    </row>
    <row r="35" spans="1:5" x14ac:dyDescent="0.25">
      <c r="A35" s="51" t="s">
        <v>35</v>
      </c>
      <c r="B35" s="54">
        <f t="shared" si="5"/>
        <v>0</v>
      </c>
      <c r="C35" s="54">
        <f t="shared" si="6"/>
        <v>0</v>
      </c>
      <c r="D35" s="54">
        <f t="shared" si="7"/>
        <v>0</v>
      </c>
      <c r="E35" s="54">
        <f t="shared" si="8"/>
        <v>0</v>
      </c>
    </row>
    <row r="36" spans="1:5" x14ac:dyDescent="0.25">
      <c r="A36" s="51" t="s">
        <v>45</v>
      </c>
      <c r="B36" s="54">
        <f t="shared" si="5"/>
        <v>313.33333333333331</v>
      </c>
      <c r="C36" s="54">
        <f t="shared" si="6"/>
        <v>313.33333333333331</v>
      </c>
      <c r="D36" s="54">
        <f t="shared" si="7"/>
        <v>313.33333333333331</v>
      </c>
      <c r="E36" s="54">
        <f t="shared" si="8"/>
        <v>3760</v>
      </c>
    </row>
    <row r="37" spans="1:5" x14ac:dyDescent="0.25">
      <c r="A37" s="51" t="s">
        <v>38</v>
      </c>
      <c r="B37" s="54">
        <f t="shared" si="5"/>
        <v>0</v>
      </c>
      <c r="C37" s="54">
        <f t="shared" si="6"/>
        <v>0</v>
      </c>
      <c r="D37" s="54">
        <f t="shared" si="7"/>
        <v>0</v>
      </c>
      <c r="E37" s="54">
        <f t="shared" si="8"/>
        <v>0</v>
      </c>
    </row>
    <row r="38" spans="1:5" x14ac:dyDescent="0.25">
      <c r="A38" s="51" t="s">
        <v>46</v>
      </c>
      <c r="B38" s="54">
        <f t="shared" si="5"/>
        <v>0</v>
      </c>
      <c r="C38" s="54">
        <f t="shared" si="6"/>
        <v>0</v>
      </c>
      <c r="D38" s="54">
        <f t="shared" si="7"/>
        <v>0</v>
      </c>
      <c r="E38" s="54">
        <f t="shared" si="8"/>
        <v>0</v>
      </c>
    </row>
    <row r="39" spans="1:5" x14ac:dyDescent="0.25">
      <c r="A39" s="113" t="s">
        <v>1</v>
      </c>
      <c r="B39" s="114">
        <f>SUM(B31:B38)</f>
        <v>1400</v>
      </c>
      <c r="C39" s="114">
        <f>SUM(C31:C38)</f>
        <v>1400</v>
      </c>
      <c r="D39" s="114">
        <f>SUM(D31:D38)</f>
        <v>1400</v>
      </c>
      <c r="E39" s="114">
        <f>SUM(E31:E38)</f>
        <v>16800</v>
      </c>
    </row>
    <row r="42" spans="1:5" x14ac:dyDescent="0.25">
      <c r="A42" s="110"/>
      <c r="B42" s="157" t="s">
        <v>58</v>
      </c>
      <c r="C42" s="157"/>
      <c r="D42" s="157"/>
      <c r="E42" s="157"/>
    </row>
    <row r="43" spans="1:5" x14ac:dyDescent="0.25">
      <c r="A43" s="108" t="s">
        <v>55</v>
      </c>
      <c r="B43" s="111" t="s">
        <v>99</v>
      </c>
      <c r="C43" s="111" t="s">
        <v>100</v>
      </c>
      <c r="D43" s="112" t="s">
        <v>101</v>
      </c>
      <c r="E43" s="112" t="s">
        <v>1</v>
      </c>
    </row>
    <row r="44" spans="1:5" x14ac:dyDescent="0.25">
      <c r="A44" s="51" t="s">
        <v>53</v>
      </c>
      <c r="B44" s="54">
        <f t="shared" ref="B44:B51" si="9">E4/12</f>
        <v>985.46</v>
      </c>
      <c r="C44" s="54">
        <f t="shared" ref="C44:C51" si="10">E4/12</f>
        <v>985.46</v>
      </c>
      <c r="D44" s="54">
        <f t="shared" ref="D44:D51" si="11">E4/12</f>
        <v>985.46</v>
      </c>
      <c r="E44" s="54">
        <f>B44+(D44*11)</f>
        <v>11825.52</v>
      </c>
    </row>
    <row r="45" spans="1:5" x14ac:dyDescent="0.25">
      <c r="A45" s="51" t="s">
        <v>81</v>
      </c>
      <c r="B45" s="54">
        <f t="shared" si="9"/>
        <v>0</v>
      </c>
      <c r="C45" s="54">
        <f t="shared" si="10"/>
        <v>0</v>
      </c>
      <c r="D45" s="54">
        <f t="shared" si="11"/>
        <v>0</v>
      </c>
      <c r="E45" s="54">
        <f>G19/12</f>
        <v>0</v>
      </c>
    </row>
    <row r="46" spans="1:5" x14ac:dyDescent="0.25">
      <c r="A46" s="51" t="s">
        <v>54</v>
      </c>
      <c r="B46" s="54">
        <f t="shared" si="9"/>
        <v>0</v>
      </c>
      <c r="C46" s="54">
        <f t="shared" si="10"/>
        <v>0</v>
      </c>
      <c r="D46" s="54">
        <f t="shared" si="11"/>
        <v>0</v>
      </c>
      <c r="E46" s="54">
        <f t="shared" ref="E46:E51" si="12">B46+(D46*11)</f>
        <v>0</v>
      </c>
    </row>
    <row r="47" spans="1:5" x14ac:dyDescent="0.25">
      <c r="A47" s="51" t="s">
        <v>33</v>
      </c>
      <c r="B47" s="54">
        <f t="shared" si="9"/>
        <v>0</v>
      </c>
      <c r="C47" s="54">
        <f t="shared" si="10"/>
        <v>0</v>
      </c>
      <c r="D47" s="54">
        <f t="shared" si="11"/>
        <v>0</v>
      </c>
      <c r="E47" s="54">
        <f t="shared" si="12"/>
        <v>0</v>
      </c>
    </row>
    <row r="48" spans="1:5" x14ac:dyDescent="0.25">
      <c r="A48" s="51" t="s">
        <v>35</v>
      </c>
      <c r="B48" s="54">
        <f t="shared" si="9"/>
        <v>0</v>
      </c>
      <c r="C48" s="54">
        <f t="shared" si="10"/>
        <v>0</v>
      </c>
      <c r="D48" s="54">
        <f t="shared" si="11"/>
        <v>0</v>
      </c>
      <c r="E48" s="54">
        <f t="shared" si="12"/>
        <v>0</v>
      </c>
    </row>
    <row r="49" spans="1:5" x14ac:dyDescent="0.25">
      <c r="A49" s="51" t="s">
        <v>45</v>
      </c>
      <c r="B49" s="54">
        <f t="shared" si="9"/>
        <v>800</v>
      </c>
      <c r="C49" s="54">
        <f t="shared" si="10"/>
        <v>800</v>
      </c>
      <c r="D49" s="54">
        <f t="shared" si="11"/>
        <v>800</v>
      </c>
      <c r="E49" s="54">
        <f t="shared" si="12"/>
        <v>9600</v>
      </c>
    </row>
    <row r="50" spans="1:5" x14ac:dyDescent="0.25">
      <c r="A50" s="51" t="s">
        <v>38</v>
      </c>
      <c r="B50" s="54">
        <f t="shared" si="9"/>
        <v>0</v>
      </c>
      <c r="C50" s="54">
        <f t="shared" si="10"/>
        <v>0</v>
      </c>
      <c r="D50" s="54">
        <f t="shared" si="11"/>
        <v>0</v>
      </c>
      <c r="E50" s="54">
        <f t="shared" si="12"/>
        <v>0</v>
      </c>
    </row>
    <row r="51" spans="1:5" x14ac:dyDescent="0.25">
      <c r="A51" s="51" t="s">
        <v>46</v>
      </c>
      <c r="B51" s="54">
        <f t="shared" si="9"/>
        <v>120</v>
      </c>
      <c r="C51" s="54">
        <f t="shared" si="10"/>
        <v>120</v>
      </c>
      <c r="D51" s="54">
        <f t="shared" si="11"/>
        <v>120</v>
      </c>
      <c r="E51" s="54">
        <f t="shared" si="12"/>
        <v>1440</v>
      </c>
    </row>
    <row r="52" spans="1:5" x14ac:dyDescent="0.25">
      <c r="A52" s="113" t="s">
        <v>1</v>
      </c>
      <c r="B52" s="114">
        <f>SUM(B44:B51)</f>
        <v>1905.46</v>
      </c>
      <c r="C52" s="114">
        <f>SUM(C44:C51)</f>
        <v>1905.46</v>
      </c>
      <c r="D52" s="114">
        <f>SUM(D44:D51)</f>
        <v>1905.46</v>
      </c>
      <c r="E52" s="114">
        <f>SUM(E44:E51)</f>
        <v>22865.52</v>
      </c>
    </row>
  </sheetData>
  <mergeCells count="5">
    <mergeCell ref="A1:E1"/>
    <mergeCell ref="B16:E16"/>
    <mergeCell ref="A14:E14"/>
    <mergeCell ref="B29:E29"/>
    <mergeCell ref="B42:E42"/>
  </mergeCells>
  <printOptions horizontalCentered="1"/>
  <pageMargins left="0.39370078740157483" right="0.39370078740157483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4</vt:i4>
      </vt:variant>
    </vt:vector>
  </HeadingPairs>
  <TitlesOfParts>
    <vt:vector size="8" baseType="lpstr">
      <vt:lpstr>RH</vt:lpstr>
      <vt:lpstr>EDUCADORES</vt:lpstr>
      <vt:lpstr>OUTRAS CATEGORIAS</vt:lpstr>
      <vt:lpstr>CRONOGAMA DE DESEMB. E APLICAÇÃ</vt:lpstr>
      <vt:lpstr>EDUCADORES!Area_de_impressao</vt:lpstr>
      <vt:lpstr>'OUTRAS CATEGORIAS'!Area_de_impressao</vt:lpstr>
      <vt:lpstr>RH!Area_de_impressao</vt:lpstr>
      <vt:lpstr>'CRONOGAMA DE DESEMB. E APLICAÇÃ'!Titulos_de_impressao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natalia.silva</dc:creator>
  <cp:lastModifiedBy>Cáritas_1</cp:lastModifiedBy>
  <cp:lastPrinted>2018-08-15T14:47:52Z</cp:lastPrinted>
  <dcterms:created xsi:type="dcterms:W3CDTF">2015-03-09T18:11:09Z</dcterms:created>
  <dcterms:modified xsi:type="dcterms:W3CDTF">2018-09-11T12:05:50Z</dcterms:modified>
</cp:coreProperties>
</file>